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смос\Documents\снт\сметы\"/>
    </mc:Choice>
  </mc:AlternateContent>
  <xr:revisionPtr revIDLastSave="0" documentId="10_ncr:100000_{59C40C80-33DE-43E2-A7E4-42F8B924DD3C}" xr6:coauthVersionLast="31" xr6:coauthVersionMax="31" xr10:uidLastSave="{00000000-0000-0000-0000-000000000000}"/>
  <bookViews>
    <workbookView xWindow="0" yWindow="0" windowWidth="28800" windowHeight="12225" activeTab="1" xr2:uid="{99C42A6B-A0C3-4E0C-B12C-1A13EE2AB62E}"/>
  </bookViews>
  <sheets>
    <sheet name="предварительная смета 21-22" sheetId="5" r:id="rId1"/>
    <sheet name="фэо 21-22" sheetId="6" r:id="rId2"/>
    <sheet name="исп смета 20-21" sheetId="4" r:id="rId3"/>
    <sheet name="смета 20-21гг" sheetId="3" r:id="rId4"/>
    <sheet name="предварительная смета 20-21 гг." sheetId="2" r:id="rId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1" i="4" l="1"/>
  <c r="T31" i="4" l="1"/>
  <c r="T26" i="4"/>
  <c r="U36" i="6" l="1"/>
  <c r="O36" i="6"/>
  <c r="Q11" i="5"/>
  <c r="Q11" i="4" l="1"/>
  <c r="E7" i="4" l="1"/>
  <c r="Q31" i="6"/>
  <c r="Q32" i="6"/>
  <c r="T28" i="4" l="1"/>
  <c r="T30" i="4" l="1"/>
  <c r="T17" i="4"/>
  <c r="R11" i="6" l="1"/>
  <c r="R33" i="6" l="1"/>
  <c r="R30" i="6"/>
  <c r="R19" i="6"/>
  <c r="R15" i="6"/>
  <c r="Q15" i="6" s="1"/>
  <c r="R13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14" i="6"/>
  <c r="Q13" i="6"/>
  <c r="Q12" i="6"/>
  <c r="Q11" i="6"/>
  <c r="Q13" i="5"/>
  <c r="Q33" i="6" l="1"/>
  <c r="T23" i="4"/>
  <c r="U12" i="4" l="1"/>
  <c r="U11" i="4"/>
  <c r="B26" i="6" l="1"/>
  <c r="B27" i="6" s="1"/>
  <c r="B24" i="6"/>
  <c r="B12" i="6"/>
  <c r="B14" i="6" s="1"/>
  <c r="B15" i="6" s="1"/>
  <c r="B16" i="6" s="1"/>
  <c r="B17" i="6" s="1"/>
  <c r="B18" i="6" s="1"/>
  <c r="B19" i="6" s="1"/>
  <c r="B20" i="6" s="1"/>
  <c r="B21" i="6" s="1"/>
  <c r="B22" i="6" s="1"/>
  <c r="T32" i="4" l="1"/>
  <c r="Q34" i="4" l="1"/>
  <c r="E8" i="4"/>
  <c r="Q6" i="4" s="1"/>
  <c r="E8" i="6"/>
  <c r="Q30" i="5"/>
  <c r="B26" i="5"/>
  <c r="B27" i="5" s="1"/>
  <c r="B24" i="5"/>
  <c r="Q19" i="5"/>
  <c r="Q15" i="5"/>
  <c r="Q33" i="5" s="1"/>
  <c r="E8" i="5" s="1"/>
  <c r="B12" i="5"/>
  <c r="B14" i="5" s="1"/>
  <c r="B15" i="5" s="1"/>
  <c r="B16" i="5" s="1"/>
  <c r="B17" i="5" s="1"/>
  <c r="B18" i="5" s="1"/>
  <c r="B19" i="5" s="1"/>
  <c r="B20" i="5" s="1"/>
  <c r="B21" i="5" s="1"/>
  <c r="B22" i="5" s="1"/>
  <c r="U31" i="4" l="1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T22" i="4" l="1"/>
  <c r="T24" i="4"/>
  <c r="Q31" i="4" l="1"/>
  <c r="Q30" i="4"/>
  <c r="Q29" i="4"/>
  <c r="B26" i="4"/>
  <c r="B27" i="4" s="1"/>
  <c r="B24" i="4"/>
  <c r="Q21" i="4"/>
  <c r="Q19" i="4"/>
  <c r="Q15" i="4"/>
  <c r="B15" i="4"/>
  <c r="B16" i="4" s="1"/>
  <c r="B17" i="4" s="1"/>
  <c r="B18" i="4" s="1"/>
  <c r="B19" i="4" s="1"/>
  <c r="B20" i="4" s="1"/>
  <c r="B21" i="4" s="1"/>
  <c r="B22" i="4" s="1"/>
  <c r="Q13" i="4"/>
  <c r="B12" i="4"/>
  <c r="Q32" i="4"/>
  <c r="E6" i="4"/>
  <c r="E7" i="5" l="1"/>
  <c r="E6" i="5" s="1"/>
  <c r="Q6" i="5" s="1"/>
  <c r="E7" i="6"/>
  <c r="E6" i="6" s="1"/>
  <c r="R6" i="6" s="1"/>
  <c r="U32" i="4"/>
  <c r="Q31" i="3"/>
  <c r="Q30" i="3"/>
  <c r="Q29" i="3"/>
  <c r="B26" i="3"/>
  <c r="B27" i="3" s="1"/>
  <c r="B24" i="3"/>
  <c r="Q21" i="3"/>
  <c r="Q19" i="3"/>
  <c r="Q15" i="3"/>
  <c r="Q13" i="3"/>
  <c r="B12" i="3"/>
  <c r="B14" i="3" s="1"/>
  <c r="B15" i="3" s="1"/>
  <c r="B16" i="3" s="1"/>
  <c r="B17" i="3" s="1"/>
  <c r="B18" i="3" s="1"/>
  <c r="B19" i="3" s="1"/>
  <c r="B20" i="3" s="1"/>
  <c r="B21" i="3" s="1"/>
  <c r="B22" i="3" s="1"/>
  <c r="Q11" i="3"/>
  <c r="Q32" i="3" s="1"/>
  <c r="E8" i="3" s="1"/>
  <c r="E6" i="3"/>
  <c r="Q6" i="3" l="1"/>
  <c r="Q31" i="2"/>
  <c r="E6" i="2"/>
  <c r="Q13" i="2"/>
  <c r="Q11" i="2" l="1"/>
  <c r="Q30" i="2" l="1"/>
  <c r="Q29" i="2" l="1"/>
  <c r="B26" i="2"/>
  <c r="B27" i="2" s="1"/>
  <c r="B24" i="2"/>
  <c r="Q21" i="2"/>
  <c r="Q19" i="2"/>
  <c r="Q15" i="2"/>
  <c r="B12" i="2"/>
  <c r="B14" i="2" s="1"/>
  <c r="B15" i="2" s="1"/>
  <c r="B16" i="2" s="1"/>
  <c r="B17" i="2" s="1"/>
  <c r="B18" i="2" s="1"/>
  <c r="B19" i="2" s="1"/>
  <c r="B20" i="2" s="1"/>
  <c r="B21" i="2" s="1"/>
  <c r="B22" i="2" s="1"/>
  <c r="Q32" i="2" l="1"/>
  <c r="E8" i="2" s="1"/>
  <c r="Q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Анюта</author>
  </authors>
  <commentList>
    <comment ref="E6" authorId="0" shapeId="0" xr:uid="{8770ADB1-B0CF-4A79-A380-8DF3BDDADA45}">
      <text>
        <r>
          <rPr>
            <b/>
            <sz val="9"/>
            <color indexed="81"/>
            <rFont val="Tahoma"/>
            <family val="2"/>
            <charset val="204"/>
          </rPr>
          <t>Степиков - 800р/12мес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Анюта</author>
  </authors>
  <commentList>
    <comment ref="E6" authorId="0" shapeId="0" xr:uid="{0DB456F4-3AED-4815-8087-FBC77C6BFAE8}">
      <text>
        <r>
          <rPr>
            <b/>
            <sz val="9"/>
            <color indexed="81"/>
            <rFont val="Tahoma"/>
            <family val="2"/>
            <charset val="204"/>
          </rPr>
          <t>Степиков - 800р/12мес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Анюта</author>
  </authors>
  <commentList>
    <comment ref="E6" authorId="0" shapeId="0" xr:uid="{7EDD6D61-23E1-45DB-B0B8-AFEB7F2BA82B}">
      <text>
        <r>
          <rPr>
            <b/>
            <sz val="9"/>
            <color indexed="81"/>
            <rFont val="Tahoma"/>
            <family val="2"/>
            <charset val="204"/>
          </rPr>
          <t>Степиков - 800р/12мес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Анюта</author>
  </authors>
  <commentList>
    <comment ref="E6" authorId="0" shapeId="0" xr:uid="{CC5A2EFB-25F6-40B4-ADD5-232E6C08EA81}">
      <text>
        <r>
          <rPr>
            <b/>
            <sz val="9"/>
            <color indexed="81"/>
            <rFont val="Tahoma"/>
            <family val="2"/>
            <charset val="204"/>
          </rPr>
          <t>Степиков - 800р/12мес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Анюта</author>
  </authors>
  <commentList>
    <comment ref="E6" authorId="0" shapeId="0" xr:uid="{8A797C35-5591-45F7-9E65-3D882881458B}">
      <text>
        <r>
          <rPr>
            <b/>
            <sz val="9"/>
            <color indexed="81"/>
            <rFont val="Tahoma"/>
            <family val="2"/>
            <charset val="204"/>
          </rPr>
          <t>Степиков - 800р/12мес</t>
        </r>
      </text>
    </comment>
  </commentList>
</comments>
</file>

<file path=xl/sharedStrings.xml><?xml version="1.0" encoding="utf-8"?>
<sst xmlns="http://schemas.openxmlformats.org/spreadsheetml/2006/main" count="194" uniqueCount="85">
  <si>
    <t xml:space="preserve">Планируемый доход </t>
  </si>
  <si>
    <t>руб.</t>
  </si>
  <si>
    <t>Расход</t>
  </si>
  <si>
    <t>№ п/п</t>
  </si>
  <si>
    <t>Пункты затрат</t>
  </si>
  <si>
    <t>Количество, руб.</t>
  </si>
  <si>
    <t>Вывоз мусора и уборка контейнерной площадки</t>
  </si>
  <si>
    <t>Затраты по электроэнергии на уличное освещение, работу водонапорной башни, сторожки</t>
  </si>
  <si>
    <t>Пролонгирование договора на право пользования программой налогообложения "Контур-Экстерн"</t>
  </si>
  <si>
    <t xml:space="preserve">Анализ воды:                                                                                          - Артскважина - Санитарно-химические, радиологические и санитарно-бактериологические исследования питьевой воды из артскважины,  общественный колодец - санитарно- химические, бактериолог-ие исследования пробы воды                                                          </t>
  </si>
  <si>
    <t>Служебный телефон (председатель, бухгалтер, сторож)</t>
  </si>
  <si>
    <t>Оплата услуг электрика по содержанию внутренней линии СНТ  по факту (ИП Посканный О. Ф. )</t>
  </si>
  <si>
    <t xml:space="preserve">Чистка снега в зимний период центральной улицы и улицы к пожарному пруду </t>
  </si>
  <si>
    <t>Пролонгирование договора с западными электросетями: оперативное обслуживание электрооборудования - КТП-1589 с трансформатором 250 кВа</t>
  </si>
  <si>
    <t xml:space="preserve">Утверждена на общем собрании г. Протокол № </t>
  </si>
  <si>
    <t>Предварительная Смета доходов и расходов по членским взносам СНТ "Связист" на период                                     с 01.06.2020 по 31.05.2021</t>
  </si>
  <si>
    <t>Налоги на заработную  плату (страховые взносы), 30,2%</t>
  </si>
  <si>
    <t>частичный ремонт дорог, подсыпки щебнем 2 машины по 12кбм щебень 20-40 (через ИП):</t>
  </si>
  <si>
    <t>Покос травы на территории водонапорной башни и снаружи вдоль забора, инструмент исполнителя (через ИП)</t>
  </si>
  <si>
    <t>Заработная плата за 2020-2021 гг. (председателя, бухгалтера, сторожей), вкл. НДФЛ 13% 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председатель:                                                                                                    15000,00 руб                                                                                                                бухгалтер:                                                                                                                    15000,00 руб                                                                                            сторожа 15000 (1 чел)*5+17000(три человека)*3*7,</t>
  </si>
  <si>
    <t>Земельный налог</t>
  </si>
  <si>
    <t>Налог на использование водных ресурсов</t>
  </si>
  <si>
    <t>Расходы по ведению банковских операций, банковского счета, комиссии за платежные поручения, снятие учетной записи</t>
  </si>
  <si>
    <t>Хозяйственные расходы (перчатки, пакеты для мусора, бензин,  лампы, краска; канцелярские расходы (почтовые расходы, бумага, картриджи, ксерокопия документов; расходы на содержание бензоинструмента и техники (бензин для бензокосилки+ бензопилы+мотопомпы)); две видеокамеры</t>
  </si>
  <si>
    <t>Ремонт сторожки (ИП), полы, печь с установкой, торфяной туалет ( 7500 руб)</t>
  </si>
  <si>
    <t>Водонапорная башня, ревизия: установка нового манометра, закупка обратного клапана, настройка автоматики</t>
  </si>
  <si>
    <t>Непредвиденные расходы (изменения в законодательстве, увеличение тарифов, создание сайта, резерв, премии за активную работу)</t>
  </si>
  <si>
    <t>Итого:                                                                                                                      Финансово-экономическое обоснование:                                                                                1, 33 руб. /сотка или 800 руб/600 кв. м.</t>
  </si>
  <si>
    <t>закл. Договоров, Гражд.-прав. договоров с физ. лицами, в т.ч членами СНТ:                                                                                         ремонт ворот до 10 тыс руб;                                                            оплата по выключению и включению водопровода- 13 тыс руб, опилка насаждений по периметру - 3 тыс руб.,           поддержание в рабочем состоянии инфраструктуры (водонапорная башня, водопровод, общественный колодец) - 6 тыс. руб,  транспортные расходы - 3 тыс. руб,</t>
  </si>
  <si>
    <t>в т.ч. профицит сметы период 01.07.2019-31.05.2020</t>
  </si>
  <si>
    <t>Налоги на Договоры подряда, 27,1 %</t>
  </si>
  <si>
    <t xml:space="preserve"> Смета доходов и расходов по членским взносам СНТ "Связист" на период                                     с 01.06.2020 по 31.05.2021</t>
  </si>
  <si>
    <t xml:space="preserve">Утверждена на общем собрании 23.08.20г. Протокол № 8 </t>
  </si>
  <si>
    <t>Председатель правления СНТ "СВЯЗИСТ"</t>
  </si>
  <si>
    <t>Головачева О. А.</t>
  </si>
  <si>
    <t>частичный ремонт дорог, подсыпки щебнем 3 машины по 12кбм щебень 20-40 (через ИП):</t>
  </si>
  <si>
    <t>Покос травы на территории водонапорной башни и снаружи вдоль забора, инструмент исполнителя (через самозанятых)</t>
  </si>
  <si>
    <t>Затраты по электроэнергии на уличное освещение, работу водонапорной башни, сторожки (показания по счетчикам, установленным в ТПП, насосной станции, сторожке)</t>
  </si>
  <si>
    <t xml:space="preserve">Анализ воды:     (планируется в начале июня)                                                                                     - Артскважина - Санитарно-химические, радиологические и санитарно-бактериологические исследования питьевой воды из артскважины,  общественный колодец - санитарно- химические, бактериолог-ие исследования пробы воды                                                          </t>
  </si>
  <si>
    <t>Чистка снега в зимний период центральной улицы и улицы к пожарному пруду, всего 5 раз: 27.12.20 Монич (самозанятый) 1500 руб. (цена из расчета 1 час 1500 руб.), 23.01.21 - ИП Качарян 2000 руб. (цена из расчета 1 час 2000руб.), 13.02.21 - ИП Качарян 2000 руб., 18.02.21 - Монич 1500 руб., 01. 03. 21 ИП Качарян 2000 руб.</t>
  </si>
  <si>
    <t>Непредвиденные расходы (изменения в законодательстве, увеличение тарифов, резерв, премии за активную работу)</t>
  </si>
  <si>
    <t>Пролонгирование договора с западными электросетями: оперативное обслуживание электрооборудования - КТП-1589 с трансформатором 250 кВа (</t>
  </si>
  <si>
    <t>Хозяйственные расходы (перчатки, пакеты для мусора,  лампы, краска; канцелярские расходы (почтовые расходы, бумага, картриджи, ксерокопия документов; расходы на содержание бензоинструмента и техники (бензин для бензокосилки+ бензопилы+мотопомпы));</t>
  </si>
  <si>
    <t xml:space="preserve">Ремонт сторожки (самозанятые), </t>
  </si>
  <si>
    <t>Пожарная безопасность : 3800 руб. -обучение с получением сертификата, пожарные стенды.</t>
  </si>
  <si>
    <t xml:space="preserve">Вывоз мусора: по договору с РРО, </t>
  </si>
  <si>
    <t xml:space="preserve">Планируемый доход: </t>
  </si>
  <si>
    <t>Итого:                                                                                                                      Финансово-экономическое обоснование:                                                                                1, 33 руб. /кв.м или 800 руб/600 кв. м.</t>
  </si>
  <si>
    <t>Итого:                                                                                                                      Финансово-экономическое обоснование:                                                                                133 руб. /сотка или 800 руб/600 кв. м.</t>
  </si>
  <si>
    <t xml:space="preserve">Утверждена на общем собрании _______2021г. Протокол № </t>
  </si>
  <si>
    <t>в т.ч. профицит сметы период 01.06.2020-31.05.2021</t>
  </si>
  <si>
    <t xml:space="preserve">Утверждена на общем собрании __________2021 г. Протокол №  </t>
  </si>
  <si>
    <t>ед. измерения квм</t>
  </si>
  <si>
    <t>Фактически, руб.</t>
  </si>
  <si>
    <t>Разница, руб.</t>
  </si>
  <si>
    <t>частичный ремонт дорог, подсыпки щебнем 2 машины по 12кбм щебень 20-40 (через ИП Качарян):</t>
  </si>
  <si>
    <t>Покос травы на территории водонапорной башни и снаружи вдоль забора, инструмент исполнителя (через ИП Гулаев)</t>
  </si>
  <si>
    <t>Заработная плата за 2021-2022 гг. (председателя, бухгалтера, сторожей), вкл. НДФЛ 13% 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председатель:                                                                                                    15000,00 руб * 12 мес.                                                                                                                бухгалтер:                                                                                                                    15000,00 руб * 12 мес.                                                                                            сторожа 3 чел. (сутки через двое) 17250 руб.*3чел.*12 мес</t>
  </si>
  <si>
    <t>Хозяйственные расходы (перчатки, пакеты для мусора,  лампы, краска; канцелярские расходы (почтовые расходы, бумага, картриджи, ксерокопия документов; расходы на содержание бензоинструмента и техники (бензин для бензокосилки+ бензопилы+мотопомпы)),  две видеокамеры с установкой (ООО Аудио Видео Сервис); дополнительно эл. плитка в сторожку, листы для колодца.</t>
  </si>
  <si>
    <t>Водонапорная башня, ревизия: установка нового манометра, закупка обратного клапана, настройка автоматики: По факту: манометр (АО "ПО ФИЗТЕХ"),</t>
  </si>
  <si>
    <t>Ремонт сторожки (ИП), полы, печь с установкой, торфяной туалет ( 7500 руб). По факту: торфяной туалет, мешки с торфом (ООО "Сделай своим руками (OBI)).</t>
  </si>
  <si>
    <t>Водонапорная башня, ревизия.</t>
  </si>
  <si>
    <t>Ремонт сторожки (ИП)</t>
  </si>
  <si>
    <t xml:space="preserve">Утверждена на общем собрании __________ Протокол №  </t>
  </si>
  <si>
    <r>
      <t xml:space="preserve">Налоги на Договоры подряда, </t>
    </r>
    <r>
      <rPr>
        <sz val="13"/>
        <color rgb="FFFF0000"/>
        <rFont val="Times New Roman"/>
        <family val="1"/>
        <charset val="204"/>
      </rPr>
      <t>30%</t>
    </r>
  </si>
  <si>
    <t>Финансово-экономическое обоснование для расчета членского взноса в СНТ "Связист" на период                                     с 01.06.2020 по 31.05.2021</t>
  </si>
  <si>
    <r>
      <t xml:space="preserve">Налоги на Договоры подряда, </t>
    </r>
    <r>
      <rPr>
        <sz val="13"/>
        <color rgb="FFFF0000"/>
        <rFont val="Times New Roman"/>
        <family val="1"/>
        <charset val="204"/>
      </rPr>
      <t>30 %</t>
    </r>
  </si>
  <si>
    <t xml:space="preserve">в т.ч. профицит сметы период 01.06.2020-31.05.2021 </t>
  </si>
  <si>
    <t xml:space="preserve">Всего собственников ЗУ172. Суммарная площадь участков 106000 квм. </t>
  </si>
  <si>
    <t xml:space="preserve">Планируемый доход  </t>
  </si>
  <si>
    <t>Итого:                                                                                                                      Финансово-экономическое обоснование:       17,46руб.*106000 кв.м=1 850 076 руб.                                                                         1,33 руб. /кв.м или 800 руб/600 кв. м.</t>
  </si>
  <si>
    <t>закл. Договоров, Гражд.-прав. договоров с физ. лицами, в т.ч членами СНТ:                                                                                         ремонт ворот до 10 тыс руб;                                                            оплата по выключению и включению водопровода- 13 тыс. руб, опилка насаждений по периметру - 3 тыс руб.,           поддержание в рабочем состоянии инфраструктуры (водонапорная башня, водопровод, общественный колодец) - 6 тыс. руб,  транспортные расходы - 3 тыс. руб, По факту: доподнительно контроль за воротами, воднапорной башни, содержание контейнерной площадки</t>
  </si>
  <si>
    <t>Заработная плата за 2021-2022 гг. (председателя, бухгалтера, сторожей), вкл. НДФЛ 13% 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председатель:                                                                                                    15000,00 руб *12мес.                                                                                                               бухгалтер:                                                                                                                    15000,00 руб * 12 мес.                                                                                           сторожа (три человека)17250 руб.*3чел.*12мес.</t>
  </si>
  <si>
    <t>Непредвиденные расходы (изменения в законодательстве, увеличение тарифов, создание сайта, резерв, премии за активную работу). По факту: ремонт трансформатора ООО "Триада" 12 000 руб, испытание силового трансформатора 6-10кВ Россети 16 000 руб., запенивание пола, частичный ремонт забора, контейнера, установка заглушки на 27 уч. по 15 ул., обшивка колодца "самозанятый" 4982 руб., сварка трубы на 6 улице, ремонт задвижки с выходом на 6 ул. "самозанятый" 3000 руб. , щебень одна машина 24 тыс</t>
  </si>
  <si>
    <t>Заработная плата за 2020-2021 гг. (председателя, бухгалтера, сторожей), вкл. НДФЛ 13% 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председатель:                                                                                                    15000,00 руб - 12 мес.                                                                                                               бухгалтер:                                                                                                                    15000,00 руб - 12 мес.                                                                                            15000 (1 чел.)х1 чел. *5 мес.+17000 (три человека)*3чел.*7мес. По факту обходчики 17250 руб.</t>
  </si>
  <si>
    <t>Вывоз мусора и уборка контейнерной площадки: с 01/06/2021 - увеличение стоимости на 4% , в т. ч. 1500 руб/ мес через самозанятого)</t>
  </si>
  <si>
    <t>члены правления</t>
  </si>
  <si>
    <t>Космынина М. П.</t>
  </si>
  <si>
    <t>Заломаева Т. С.</t>
  </si>
  <si>
    <t>Рябов В. В.</t>
  </si>
  <si>
    <t>Михеева Е. К.</t>
  </si>
  <si>
    <t xml:space="preserve">Исполнительная смета доходов и расходов по членским взносам СНТ "Связист" на период                                     с 01.06.2020 по 31.05.2021 по состоянию на 22. 05. 2021   </t>
  </si>
  <si>
    <t>в т.ч. остаток сметы период 01.07.2019-31.05.2020 (+касса 608,54 руб)</t>
  </si>
  <si>
    <t xml:space="preserve"> Предварительная Смета доходов и расходов по членским взносам СНТ "Связист" на период  с 01.06.2021 по 31.05.2022</t>
  </si>
  <si>
    <t>закл. Договоров, Гражд.-прав. договоров с физ. лицами, в т.ч членами СНТ:                                                                                         ремонт ворот до 10 тыс руб;                                                            оплата по выключению и включению водопровода- 13 тыс руб, опилка насаждений по периметру - 3 тыс руб.,           поддержание в рабочем состоянии инфраструктуры (водонапорная башня, водопровод, общественный колодец) - 6 тыс. руб,  транспортные расходы - 3 тыс.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</si>
</sst>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3"/>
      <name val="Times New Roman"/>
      <family val="1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3"/>
      <name val="Arial"/>
      <family val="2"/>
      <charset val="204"/>
    </font>
    <font>
      <sz val="13"/>
      <name val="Arial"/>
      <family val="2"/>
    </font>
    <font>
      <b/>
      <sz val="9"/>
      <color indexed="81"/>
      <name val="Tahoma"/>
      <family val="2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13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1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" fontId="1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1" fontId="8" fillId="0" borderId="0" xfId="0" applyNumberFormat="1" applyFont="1" applyAlignment="1">
      <alignment vertical="center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right" vertical="center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vertical="center" wrapText="1"/>
    </xf>
    <xf numFmtId="0" fontId="1" fillId="0" borderId="3" xfId="0" applyNumberFormat="1" applyFont="1" applyBorder="1" applyAlignment="1">
      <alignment vertical="center" wrapText="1"/>
    </xf>
    <xf numFmtId="0" fontId="1" fillId="0" borderId="4" xfId="0" applyNumberFormat="1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2" fontId="1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/>
    </xf>
    <xf numFmtId="2" fontId="8" fillId="0" borderId="11" xfId="0" applyNumberFormat="1" applyFont="1" applyBorder="1" applyAlignment="1">
      <alignment horizontal="center" vertical="center"/>
    </xf>
    <xf numFmtId="2" fontId="8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2" fontId="10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3158-BF0F-48FD-95B1-792296FC20B8}">
  <dimension ref="A1:X299"/>
  <sheetViews>
    <sheetView topLeftCell="A31" zoomScale="145" zoomScaleNormal="145" workbookViewId="0">
      <selection activeCell="J37" sqref="J37"/>
    </sheetView>
  </sheetViews>
  <sheetFormatPr defaultColWidth="9.140625" defaultRowHeight="15" x14ac:dyDescent="0.25"/>
  <cols>
    <col min="1" max="1" width="2.7109375" style="1" customWidth="1"/>
    <col min="2" max="2" width="8.42578125" style="1" customWidth="1"/>
    <col min="3" max="3" width="10.140625" style="1" customWidth="1"/>
    <col min="4" max="4" width="9.7109375" style="1" customWidth="1"/>
    <col min="5" max="5" width="11.28515625" style="1" customWidth="1"/>
    <col min="6" max="6" width="4.5703125" style="1" customWidth="1"/>
    <col min="7" max="7" width="1.140625" style="1" customWidth="1"/>
    <col min="8" max="8" width="1" style="1" customWidth="1"/>
    <col min="9" max="9" width="4.7109375" style="1" customWidth="1"/>
    <col min="10" max="10" width="4.28515625" style="1" customWidth="1"/>
    <col min="11" max="11" width="2.85546875" style="1" customWidth="1"/>
    <col min="12" max="12" width="2.28515625" style="1" customWidth="1"/>
    <col min="13" max="13" width="4.140625" style="1" customWidth="1"/>
    <col min="14" max="14" width="4.28515625" style="1" customWidth="1"/>
    <col min="15" max="15" width="2.7109375" style="1" customWidth="1"/>
    <col min="16" max="16" width="2.140625" style="1" customWidth="1"/>
    <col min="17" max="17" width="20.140625" style="1" customWidth="1"/>
    <col min="18" max="19" width="7.140625" style="1" hidden="1" customWidth="1"/>
    <col min="20" max="20" width="8.85546875" style="1" customWidth="1"/>
    <col min="21" max="16384" width="9.140625" style="2"/>
  </cols>
  <sheetData>
    <row r="1" spans="2:24" ht="6" customHeight="1" x14ac:dyDescent="0.25"/>
    <row r="2" spans="2:24" s="1" customFormat="1" ht="17.45" customHeight="1" x14ac:dyDescent="0.25">
      <c r="B2" s="83"/>
      <c r="C2" s="83"/>
      <c r="D2" s="83"/>
      <c r="E2" s="83"/>
      <c r="F2" s="83"/>
      <c r="G2" s="3"/>
      <c r="H2" s="3"/>
      <c r="I2" s="3"/>
      <c r="J2" s="84" t="s">
        <v>49</v>
      </c>
      <c r="K2" s="84"/>
      <c r="L2" s="84"/>
      <c r="M2" s="84"/>
      <c r="N2" s="84"/>
      <c r="O2" s="84"/>
      <c r="P2" s="84"/>
      <c r="Q2" s="84"/>
      <c r="R2" s="84"/>
      <c r="S2" s="84"/>
    </row>
    <row r="3" spans="2:24" s="1" customFormat="1" ht="13.35" customHeight="1" x14ac:dyDescent="0.25">
      <c r="B3" s="83"/>
      <c r="C3" s="83"/>
      <c r="D3" s="83"/>
      <c r="E3" s="83"/>
      <c r="F3" s="83"/>
      <c r="G3" s="3"/>
      <c r="H3" s="3"/>
      <c r="I3" s="3"/>
      <c r="J3" s="84"/>
      <c r="K3" s="84"/>
      <c r="L3" s="84"/>
      <c r="M3" s="84"/>
      <c r="N3" s="84"/>
      <c r="O3" s="84"/>
      <c r="P3" s="84"/>
      <c r="Q3" s="84"/>
      <c r="R3" s="84"/>
      <c r="S3" s="84"/>
    </row>
    <row r="4" spans="2:24" s="1" customFormat="1" ht="5.25" customHeight="1" x14ac:dyDescent="0.25">
      <c r="B4" s="83"/>
      <c r="C4" s="83"/>
      <c r="D4" s="83"/>
      <c r="E4" s="83"/>
      <c r="F4" s="83"/>
      <c r="G4" s="3"/>
      <c r="H4" s="3"/>
      <c r="I4" s="3"/>
      <c r="J4" s="84"/>
      <c r="K4" s="84"/>
      <c r="L4" s="84"/>
      <c r="M4" s="84"/>
      <c r="N4" s="84"/>
      <c r="O4" s="84"/>
      <c r="P4" s="84"/>
      <c r="Q4" s="84"/>
      <c r="R4" s="84"/>
      <c r="S4" s="84"/>
    </row>
    <row r="5" spans="2:24" s="1" customFormat="1" ht="38.25" customHeight="1" thickBot="1" x14ac:dyDescent="0.3">
      <c r="B5" s="85" t="s">
        <v>83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</row>
    <row r="6" spans="2:24" s="4" customFormat="1" ht="33" customHeight="1" x14ac:dyDescent="0.25">
      <c r="B6" s="72" t="s">
        <v>46</v>
      </c>
      <c r="C6" s="73"/>
      <c r="D6" s="73"/>
      <c r="E6" s="74">
        <f>106000*1.33*12-9600+E7</f>
        <v>1849436.4000000001</v>
      </c>
      <c r="F6" s="75"/>
      <c r="G6" s="5" t="s">
        <v>1</v>
      </c>
      <c r="H6" s="6"/>
      <c r="J6" s="5"/>
      <c r="K6" s="5"/>
      <c r="L6" s="5"/>
      <c r="M6" s="5"/>
      <c r="N6" s="76"/>
      <c r="O6" s="76"/>
      <c r="P6" s="76"/>
      <c r="Q6" s="28">
        <f>E6-E8</f>
        <v>3249.4000000001397</v>
      </c>
      <c r="R6" s="6" t="s">
        <v>1</v>
      </c>
      <c r="S6" s="6"/>
      <c r="T6" s="7"/>
      <c r="U6" s="7"/>
      <c r="V6" s="57"/>
      <c r="W6" s="58"/>
      <c r="X6" s="59"/>
    </row>
    <row r="7" spans="2:24" s="4" customFormat="1" ht="50.25" customHeight="1" thickBot="1" x14ac:dyDescent="0.3">
      <c r="B7" s="77" t="s">
        <v>50</v>
      </c>
      <c r="C7" s="78"/>
      <c r="D7" s="78"/>
      <c r="E7" s="79">
        <f>'исп смета 20-21'!Q34</f>
        <v>167276.40000000014</v>
      </c>
      <c r="F7" s="80"/>
      <c r="G7" s="5"/>
      <c r="H7" s="6"/>
      <c r="J7" s="5"/>
      <c r="K7" s="5"/>
      <c r="L7" s="5"/>
      <c r="M7" s="5"/>
      <c r="N7" s="5"/>
      <c r="O7" s="5"/>
      <c r="P7" s="5"/>
      <c r="Q7" s="5"/>
      <c r="R7" s="6"/>
      <c r="S7" s="6"/>
      <c r="T7" s="7"/>
      <c r="U7" s="7"/>
      <c r="V7" s="26"/>
      <c r="W7" s="26"/>
      <c r="X7" s="26"/>
    </row>
    <row r="8" spans="2:24" s="8" customFormat="1" ht="18" customHeight="1" x14ac:dyDescent="0.25">
      <c r="B8" s="27" t="s">
        <v>2</v>
      </c>
      <c r="C8" s="27"/>
      <c r="D8" s="27"/>
      <c r="E8" s="81">
        <f>Q33</f>
        <v>1846187</v>
      </c>
      <c r="F8" s="81"/>
      <c r="G8" s="82" t="s">
        <v>1</v>
      </c>
      <c r="H8" s="82"/>
      <c r="I8" s="82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4" s="8" customFormat="1" ht="2.25" customHeight="1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24" s="4" customFormat="1" ht="32.25" customHeight="1" x14ac:dyDescent="0.25">
      <c r="B10" s="9" t="s">
        <v>3</v>
      </c>
      <c r="C10" s="86" t="s">
        <v>4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8"/>
      <c r="Q10" s="86" t="s">
        <v>5</v>
      </c>
      <c r="R10" s="87"/>
      <c r="S10" s="88"/>
      <c r="T10" s="10"/>
      <c r="W10" s="71"/>
      <c r="X10" s="71"/>
    </row>
    <row r="11" spans="2:24" s="11" customFormat="1" ht="159.75" customHeight="1" x14ac:dyDescent="0.25">
      <c r="B11" s="12">
        <v>1</v>
      </c>
      <c r="C11" s="54" t="s">
        <v>72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6"/>
      <c r="Q11" s="57">
        <f>(15000+15000)*12+17250*3*12</f>
        <v>981000</v>
      </c>
      <c r="R11" s="58"/>
      <c r="S11" s="59"/>
      <c r="T11" s="13"/>
    </row>
    <row r="12" spans="2:24" s="11" customFormat="1" ht="23.25" customHeight="1" x14ac:dyDescent="0.25">
      <c r="B12" s="12">
        <f>B11+1</f>
        <v>2</v>
      </c>
      <c r="C12" s="54" t="s">
        <v>16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6"/>
      <c r="Q12" s="57">
        <v>296262</v>
      </c>
      <c r="R12" s="58"/>
      <c r="S12" s="59"/>
      <c r="T12" s="13"/>
    </row>
    <row r="13" spans="2:24" s="11" customFormat="1" ht="160.5" customHeight="1" x14ac:dyDescent="0.25">
      <c r="B13" s="12"/>
      <c r="C13" s="54" t="s">
        <v>84</v>
      </c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6"/>
      <c r="Q13" s="33">
        <f>10000+13000+3000+6000+3000</f>
        <v>35000</v>
      </c>
      <c r="R13" s="34"/>
      <c r="S13" s="35"/>
      <c r="T13" s="13"/>
    </row>
    <row r="14" spans="2:24" s="11" customFormat="1" ht="36.75" customHeight="1" x14ac:dyDescent="0.25">
      <c r="B14" s="12">
        <f>B12+1</f>
        <v>3</v>
      </c>
      <c r="C14" s="54" t="s">
        <v>30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6"/>
      <c r="Q14" s="57">
        <v>9485</v>
      </c>
      <c r="R14" s="58"/>
      <c r="S14" s="59"/>
      <c r="T14" s="13"/>
    </row>
    <row r="15" spans="2:24" s="11" customFormat="1" ht="24.75" customHeight="1" x14ac:dyDescent="0.25">
      <c r="B15" s="12">
        <f>B14+1</f>
        <v>4</v>
      </c>
      <c r="C15" s="54" t="s">
        <v>20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6"/>
      <c r="Q15" s="57">
        <f>5260*4</f>
        <v>21040</v>
      </c>
      <c r="R15" s="58"/>
      <c r="S15" s="59"/>
      <c r="T15" s="14"/>
    </row>
    <row r="16" spans="2:24" s="11" customFormat="1" ht="24" customHeight="1" x14ac:dyDescent="0.25">
      <c r="B16" s="12">
        <f t="shared" ref="B16:B27" si="0">B15+1</f>
        <v>5</v>
      </c>
      <c r="C16" s="54" t="s">
        <v>21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6"/>
      <c r="Q16" s="57">
        <v>400</v>
      </c>
      <c r="R16" s="58"/>
      <c r="S16" s="59"/>
      <c r="T16" s="14"/>
    </row>
    <row r="17" spans="2:20" s="11" customFormat="1" ht="48" customHeight="1" x14ac:dyDescent="0.25">
      <c r="B17" s="12">
        <f t="shared" si="0"/>
        <v>6</v>
      </c>
      <c r="C17" s="54" t="s">
        <v>22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6"/>
      <c r="Q17" s="57">
        <v>27000</v>
      </c>
      <c r="R17" s="58"/>
      <c r="S17" s="59"/>
      <c r="T17" s="14"/>
    </row>
    <row r="18" spans="2:20" s="11" customFormat="1" ht="77.25" customHeight="1" x14ac:dyDescent="0.25">
      <c r="B18" s="12">
        <f t="shared" si="0"/>
        <v>7</v>
      </c>
      <c r="C18" s="54" t="s">
        <v>75</v>
      </c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6"/>
      <c r="Q18" s="57">
        <v>155000</v>
      </c>
      <c r="R18" s="58"/>
      <c r="S18" s="59"/>
      <c r="T18" s="13"/>
    </row>
    <row r="19" spans="2:20" s="11" customFormat="1" ht="45.75" customHeight="1" x14ac:dyDescent="0.25">
      <c r="B19" s="12">
        <f t="shared" si="0"/>
        <v>8</v>
      </c>
      <c r="C19" s="54" t="s">
        <v>7</v>
      </c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6"/>
      <c r="Q19" s="57">
        <f>65000+53000+12000+24000</f>
        <v>154000</v>
      </c>
      <c r="R19" s="58"/>
      <c r="S19" s="59"/>
      <c r="T19" s="13"/>
    </row>
    <row r="20" spans="2:20" s="11" customFormat="1" ht="39.75" customHeight="1" x14ac:dyDescent="0.25">
      <c r="B20" s="12">
        <f t="shared" si="0"/>
        <v>9</v>
      </c>
      <c r="C20" s="54" t="s">
        <v>8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6"/>
      <c r="Q20" s="57">
        <v>12000</v>
      </c>
      <c r="R20" s="58"/>
      <c r="S20" s="59"/>
      <c r="T20" s="13"/>
    </row>
    <row r="21" spans="2:20" s="11" customFormat="1" ht="93.75" customHeight="1" x14ac:dyDescent="0.25">
      <c r="B21" s="12">
        <f t="shared" si="0"/>
        <v>10</v>
      </c>
      <c r="C21" s="54" t="s">
        <v>9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6"/>
      <c r="Q21" s="57">
        <v>17000</v>
      </c>
      <c r="R21" s="58"/>
      <c r="S21" s="59"/>
      <c r="T21" s="13"/>
    </row>
    <row r="22" spans="2:20" s="11" customFormat="1" ht="26.25" customHeight="1" x14ac:dyDescent="0.25">
      <c r="B22" s="12">
        <f t="shared" si="0"/>
        <v>11</v>
      </c>
      <c r="C22" s="54" t="s">
        <v>10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6"/>
      <c r="Q22" s="57">
        <v>7000</v>
      </c>
      <c r="R22" s="58"/>
      <c r="S22" s="59"/>
      <c r="T22" s="14"/>
    </row>
    <row r="23" spans="2:20" s="11" customFormat="1" ht="41.25" customHeight="1" x14ac:dyDescent="0.25">
      <c r="B23" s="12">
        <v>12</v>
      </c>
      <c r="C23" s="54" t="s">
        <v>11</v>
      </c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70"/>
      <c r="Q23" s="57">
        <v>25000</v>
      </c>
      <c r="R23" s="69"/>
      <c r="S23" s="70"/>
      <c r="T23" s="14"/>
    </row>
    <row r="24" spans="2:20" s="11" customFormat="1" ht="45" customHeight="1" x14ac:dyDescent="0.25">
      <c r="B24" s="12">
        <f t="shared" si="0"/>
        <v>13</v>
      </c>
      <c r="C24" s="54" t="s">
        <v>12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6"/>
      <c r="Q24" s="57">
        <v>15000</v>
      </c>
      <c r="R24" s="58"/>
      <c r="S24" s="59"/>
      <c r="T24" s="13"/>
    </row>
    <row r="25" spans="2:20" s="11" customFormat="1" ht="35.25" customHeight="1" x14ac:dyDescent="0.25">
      <c r="B25" s="12">
        <v>14</v>
      </c>
      <c r="C25" s="54" t="s">
        <v>35</v>
      </c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  <c r="Q25" s="57">
        <v>0</v>
      </c>
      <c r="R25" s="58"/>
      <c r="S25" s="59"/>
      <c r="T25" s="13"/>
    </row>
    <row r="26" spans="2:20" s="11" customFormat="1" ht="56.25" customHeight="1" x14ac:dyDescent="0.25">
      <c r="B26" s="12">
        <f t="shared" si="0"/>
        <v>15</v>
      </c>
      <c r="C26" s="54" t="s">
        <v>36</v>
      </c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6"/>
      <c r="Q26" s="57">
        <v>24000</v>
      </c>
      <c r="R26" s="58"/>
      <c r="S26" s="59"/>
      <c r="T26" s="13"/>
    </row>
    <row r="27" spans="2:20" s="11" customFormat="1" ht="70.5" customHeight="1" x14ac:dyDescent="0.25">
      <c r="B27" s="12">
        <f t="shared" si="0"/>
        <v>16</v>
      </c>
      <c r="C27" s="66" t="s">
        <v>13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8"/>
      <c r="Q27" s="57">
        <v>28000</v>
      </c>
      <c r="R27" s="58"/>
      <c r="S27" s="59"/>
      <c r="T27" s="13"/>
    </row>
    <row r="28" spans="2:20" s="11" customFormat="1" ht="97.5" customHeight="1" x14ac:dyDescent="0.25">
      <c r="B28" s="12">
        <v>17</v>
      </c>
      <c r="C28" s="54" t="s">
        <v>42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6"/>
      <c r="Q28" s="57">
        <v>20000</v>
      </c>
      <c r="R28" s="58"/>
      <c r="S28" s="59"/>
      <c r="T28" s="13"/>
    </row>
    <row r="29" spans="2:20" s="11" customFormat="1" ht="30.75" customHeight="1" x14ac:dyDescent="0.25">
      <c r="B29" s="12">
        <v>18</v>
      </c>
      <c r="C29" s="54" t="s">
        <v>43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6"/>
      <c r="Q29" s="57">
        <v>0</v>
      </c>
      <c r="R29" s="58"/>
      <c r="S29" s="59"/>
      <c r="T29" s="13"/>
    </row>
    <row r="30" spans="2:20" s="11" customFormat="1" ht="59.25" customHeight="1" x14ac:dyDescent="0.25">
      <c r="B30" s="12">
        <v>19</v>
      </c>
      <c r="C30" s="54" t="s">
        <v>61</v>
      </c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6"/>
      <c r="Q30" s="33">
        <f>6000+3000</f>
        <v>9000</v>
      </c>
      <c r="R30" s="34"/>
      <c r="S30" s="35"/>
      <c r="T30" s="13"/>
    </row>
    <row r="31" spans="2:20" s="11" customFormat="1" ht="59.25" customHeight="1" x14ac:dyDescent="0.25">
      <c r="B31" s="12">
        <v>20</v>
      </c>
      <c r="C31" s="54" t="s">
        <v>44</v>
      </c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6"/>
      <c r="Q31" s="42">
        <v>10000</v>
      </c>
      <c r="R31" s="43"/>
      <c r="S31" s="44"/>
      <c r="T31" s="13"/>
    </row>
    <row r="32" spans="2:20" s="11" customFormat="1" ht="46.5" customHeight="1" x14ac:dyDescent="0.25">
      <c r="B32" s="12">
        <v>21</v>
      </c>
      <c r="C32" s="54" t="s">
        <v>40</v>
      </c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6"/>
      <c r="Q32" s="57">
        <v>0</v>
      </c>
      <c r="R32" s="58"/>
      <c r="S32" s="59"/>
      <c r="T32" s="13"/>
    </row>
    <row r="33" spans="2:20" s="11" customFormat="1" ht="95.25" customHeight="1" x14ac:dyDescent="0.25">
      <c r="B33" s="12"/>
      <c r="C33" s="61" t="s">
        <v>47</v>
      </c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3"/>
      <c r="Q33" s="57">
        <f>SUM(Q11:S32)</f>
        <v>1846187</v>
      </c>
      <c r="R33" s="58"/>
      <c r="S33" s="59"/>
      <c r="T33" s="13"/>
    </row>
    <row r="34" spans="2:20" s="11" customFormat="1" ht="16.5" x14ac:dyDescent="0.25">
      <c r="B34" s="64"/>
      <c r="C34" s="64"/>
      <c r="D34" s="64"/>
      <c r="E34" s="64"/>
      <c r="F34" s="15"/>
      <c r="G34" s="15"/>
      <c r="H34" s="15"/>
      <c r="I34" s="15"/>
      <c r="J34" s="15"/>
      <c r="K34" s="15"/>
      <c r="L34" s="15"/>
      <c r="M34" s="15"/>
      <c r="N34" s="15"/>
      <c r="O34" s="65"/>
      <c r="P34" s="65"/>
      <c r="Q34" s="65"/>
      <c r="R34" s="65"/>
      <c r="S34" s="65"/>
    </row>
    <row r="35" spans="2:20" s="11" customFormat="1" ht="16.5" x14ac:dyDescent="0.25">
      <c r="B35" s="36"/>
      <c r="C35" s="53" t="s">
        <v>33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2:20" s="4" customFormat="1" ht="16.5" x14ac:dyDescent="0.25">
      <c r="B36" s="15"/>
      <c r="C36" s="15" t="s">
        <v>34</v>
      </c>
      <c r="D36" s="15"/>
      <c r="E36" s="15"/>
      <c r="F36" s="36"/>
      <c r="G36" s="36"/>
      <c r="H36" s="36"/>
      <c r="I36" s="36"/>
      <c r="J36" s="36"/>
      <c r="K36" s="36"/>
      <c r="L36" s="36"/>
      <c r="M36" s="36"/>
      <c r="N36" s="36"/>
      <c r="O36" s="60"/>
      <c r="P36" s="60"/>
      <c r="Q36" s="60"/>
      <c r="R36" s="60"/>
      <c r="S36" s="60"/>
    </row>
    <row r="37" spans="2:20" s="8" customFormat="1" ht="16.5" x14ac:dyDescent="0.25">
      <c r="B37" s="16"/>
      <c r="C37" s="3" t="s">
        <v>76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2:20" ht="16.5" x14ac:dyDescent="0.25">
      <c r="B38" s="17"/>
      <c r="C38" s="3" t="s">
        <v>77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</row>
    <row r="39" spans="2:20" ht="16.5" x14ac:dyDescent="0.25">
      <c r="B39" s="17"/>
      <c r="C39" s="3" t="s">
        <v>78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2:20" ht="16.5" x14ac:dyDescent="0.25">
      <c r="B40" s="17"/>
      <c r="C40" s="3" t="s">
        <v>79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</row>
    <row r="41" spans="2:20" ht="16.5" x14ac:dyDescent="0.25">
      <c r="B41" s="17"/>
      <c r="C41" s="3" t="s">
        <v>80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</row>
    <row r="42" spans="2:20" ht="16.5" x14ac:dyDescent="0.2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</row>
    <row r="43" spans="2:20" ht="16.5" x14ac:dyDescent="0.2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</row>
    <row r="44" spans="2:20" ht="16.5" x14ac:dyDescent="0.2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</row>
    <row r="45" spans="2:20" ht="16.5" x14ac:dyDescent="0.2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</row>
    <row r="46" spans="2:20" ht="16.5" x14ac:dyDescent="0.2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</row>
    <row r="47" spans="2:20" ht="16.5" x14ac:dyDescent="0.2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</row>
    <row r="48" spans="2:20" ht="16.5" x14ac:dyDescent="0.2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</row>
    <row r="49" spans="2:19" ht="16.5" x14ac:dyDescent="0.2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</row>
    <row r="50" spans="2:19" ht="16.5" x14ac:dyDescent="0.2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</row>
    <row r="51" spans="2:19" ht="16.5" x14ac:dyDescent="0.2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</row>
    <row r="52" spans="2:19" ht="16.5" x14ac:dyDescent="0.2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spans="2:19" ht="16.5" x14ac:dyDescent="0.2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spans="2:19" ht="16.5" x14ac:dyDescent="0.2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spans="2:19" ht="16.5" x14ac:dyDescent="0.2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spans="2:19" ht="16.5" x14ac:dyDescent="0.2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</row>
    <row r="57" spans="2:19" ht="16.5" x14ac:dyDescent="0.2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 spans="2:19" ht="16.5" x14ac:dyDescent="0.2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2:19" ht="16.5" x14ac:dyDescent="0.2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 spans="2:19" ht="16.5" x14ac:dyDescent="0.2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2:19" ht="16.5" x14ac:dyDescent="0.2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 spans="2:19" ht="16.5" x14ac:dyDescent="0.2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 spans="2:19" ht="16.5" x14ac:dyDescent="0.2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spans="2:19" ht="16.5" x14ac:dyDescent="0.2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 spans="2:19" ht="16.5" x14ac:dyDescent="0.2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</row>
    <row r="66" spans="2:19" ht="16.5" x14ac:dyDescent="0.2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</row>
    <row r="67" spans="2:19" ht="16.5" x14ac:dyDescent="0.2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</row>
    <row r="68" spans="2:19" ht="16.5" x14ac:dyDescent="0.2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</row>
    <row r="69" spans="2:19" ht="16.5" x14ac:dyDescent="0.2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</row>
    <row r="70" spans="2:19" ht="16.5" x14ac:dyDescent="0.2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</row>
    <row r="71" spans="2:19" ht="16.5" x14ac:dyDescent="0.2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</row>
    <row r="72" spans="2:19" ht="16.5" x14ac:dyDescent="0.2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</row>
    <row r="73" spans="2:19" ht="16.5" x14ac:dyDescent="0.2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</row>
    <row r="74" spans="2:19" ht="16.5" x14ac:dyDescent="0.2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</row>
    <row r="75" spans="2:19" ht="16.5" x14ac:dyDescent="0.2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</row>
    <row r="76" spans="2:19" ht="16.5" x14ac:dyDescent="0.2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</row>
    <row r="77" spans="2:19" ht="16.5" x14ac:dyDescent="0.2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</row>
    <row r="78" spans="2:19" ht="16.5" x14ac:dyDescent="0.2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</row>
    <row r="79" spans="2:19" ht="16.5" x14ac:dyDescent="0.2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  <row r="80" spans="2:19" ht="16.5" x14ac:dyDescent="0.2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</row>
    <row r="81" spans="2:19" ht="16.5" x14ac:dyDescent="0.2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</row>
    <row r="82" spans="2:19" ht="16.5" x14ac:dyDescent="0.2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</row>
    <row r="83" spans="2:19" ht="16.5" x14ac:dyDescent="0.2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</row>
    <row r="84" spans="2:19" ht="16.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</row>
    <row r="85" spans="2:19" ht="16.5" x14ac:dyDescent="0.25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</row>
    <row r="86" spans="2:19" ht="16.5" x14ac:dyDescent="0.25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</row>
    <row r="87" spans="2:19" ht="16.5" x14ac:dyDescent="0.25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</row>
    <row r="88" spans="2:19" ht="16.5" x14ac:dyDescent="0.25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spans="2:19" ht="16.5" x14ac:dyDescent="0.25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spans="2:19" ht="16.5" x14ac:dyDescent="0.25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spans="2:19" ht="16.5" x14ac:dyDescent="0.25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spans="2:19" ht="16.5" x14ac:dyDescent="0.25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spans="2:19" ht="16.5" x14ac:dyDescent="0.25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spans="2:19" ht="16.5" x14ac:dyDescent="0.25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</row>
    <row r="95" spans="2:19" ht="16.5" x14ac:dyDescent="0.25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</row>
    <row r="96" spans="2:19" ht="16.5" x14ac:dyDescent="0.25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</row>
    <row r="97" spans="2:19" ht="16.5" x14ac:dyDescent="0.25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spans="2:19" ht="16.5" x14ac:dyDescent="0.25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 spans="2:19" ht="16.5" x14ac:dyDescent="0.25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 spans="2:19" ht="16.5" x14ac:dyDescent="0.25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 spans="2:19" ht="16.5" x14ac:dyDescent="0.25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 spans="2:19" ht="16.5" x14ac:dyDescent="0.25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 spans="2:19" ht="16.5" x14ac:dyDescent="0.25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 spans="2:19" ht="16.5" x14ac:dyDescent="0.25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 spans="2:19" ht="16.5" x14ac:dyDescent="0.25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 spans="2:19" ht="16.5" x14ac:dyDescent="0.25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</row>
    <row r="107" spans="2:19" ht="16.5" x14ac:dyDescent="0.25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</row>
    <row r="108" spans="2:19" ht="16.5" x14ac:dyDescent="0.25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</row>
    <row r="109" spans="2:19" ht="16.5" x14ac:dyDescent="0.25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</row>
    <row r="110" spans="2:19" ht="16.5" x14ac:dyDescent="0.25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</row>
    <row r="111" spans="2:19" ht="16.5" x14ac:dyDescent="0.25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</row>
    <row r="112" spans="2:19" ht="16.5" x14ac:dyDescent="0.25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</row>
    <row r="113" spans="2:19" ht="16.5" x14ac:dyDescent="0.25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</row>
    <row r="114" spans="2:19" ht="16.5" x14ac:dyDescent="0.25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</row>
    <row r="115" spans="2:19" ht="16.5" x14ac:dyDescent="0.25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</row>
    <row r="116" spans="2:19" ht="16.5" x14ac:dyDescent="0.25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</row>
    <row r="117" spans="2:19" ht="16.5" x14ac:dyDescent="0.25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</row>
    <row r="118" spans="2:19" ht="16.5" x14ac:dyDescent="0.25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</row>
    <row r="119" spans="2:19" ht="16.5" x14ac:dyDescent="0.25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</row>
    <row r="120" spans="2:19" ht="16.5" x14ac:dyDescent="0.25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</row>
    <row r="121" spans="2:19" ht="16.5" x14ac:dyDescent="0.25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</row>
    <row r="122" spans="2:19" ht="16.5" x14ac:dyDescent="0.25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</row>
    <row r="123" spans="2:19" ht="16.5" x14ac:dyDescent="0.25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</row>
    <row r="124" spans="2:19" ht="16.5" x14ac:dyDescent="0.25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</row>
    <row r="125" spans="2:19" ht="16.5" x14ac:dyDescent="0.25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</row>
    <row r="126" spans="2:19" ht="16.5" x14ac:dyDescent="0.2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</row>
    <row r="127" spans="2:19" ht="16.5" x14ac:dyDescent="0.25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</row>
    <row r="128" spans="2:19" ht="16.5" x14ac:dyDescent="0.2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</row>
    <row r="129" spans="2:19" ht="16.5" x14ac:dyDescent="0.25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</row>
    <row r="130" spans="2:19" ht="16.5" x14ac:dyDescent="0.25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</row>
    <row r="131" spans="2:19" ht="16.5" x14ac:dyDescent="0.25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</row>
    <row r="132" spans="2:19" ht="16.5" x14ac:dyDescent="0.25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</row>
    <row r="133" spans="2:19" ht="16.5" x14ac:dyDescent="0.25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</row>
    <row r="134" spans="2:19" ht="16.5" x14ac:dyDescent="0.2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</row>
    <row r="135" spans="2:19" ht="16.5" x14ac:dyDescent="0.25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</row>
    <row r="136" spans="2:19" ht="16.5" x14ac:dyDescent="0.25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</row>
    <row r="137" spans="2:19" ht="16.5" x14ac:dyDescent="0.25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</row>
    <row r="138" spans="2:19" ht="16.5" x14ac:dyDescent="0.25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</row>
    <row r="139" spans="2:19" ht="16.5" x14ac:dyDescent="0.25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</row>
    <row r="140" spans="2:19" ht="16.5" x14ac:dyDescent="0.25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</row>
    <row r="141" spans="2:19" ht="16.5" x14ac:dyDescent="0.25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</row>
    <row r="142" spans="2:19" ht="16.5" x14ac:dyDescent="0.25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</row>
    <row r="143" spans="2:19" ht="16.5" x14ac:dyDescent="0.25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</row>
    <row r="144" spans="2:19" ht="16.5" x14ac:dyDescent="0.25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</row>
    <row r="145" spans="2:19" ht="16.5" x14ac:dyDescent="0.25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</row>
    <row r="146" spans="2:19" ht="16.5" x14ac:dyDescent="0.25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</row>
    <row r="147" spans="2:19" ht="16.5" x14ac:dyDescent="0.25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</row>
    <row r="148" spans="2:19" ht="16.5" x14ac:dyDescent="0.25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</row>
    <row r="149" spans="2:19" ht="16.5" x14ac:dyDescent="0.25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</row>
    <row r="150" spans="2:19" ht="16.5" x14ac:dyDescent="0.25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</row>
    <row r="151" spans="2:19" ht="16.5" x14ac:dyDescent="0.25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</row>
    <row r="152" spans="2:19" ht="16.5" x14ac:dyDescent="0.25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</row>
    <row r="153" spans="2:19" ht="16.5" x14ac:dyDescent="0.25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</row>
    <row r="154" spans="2:19" ht="16.5" x14ac:dyDescent="0.25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</row>
    <row r="155" spans="2:19" ht="16.5" x14ac:dyDescent="0.25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</row>
    <row r="156" spans="2:19" ht="16.5" x14ac:dyDescent="0.25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</row>
    <row r="157" spans="2:19" ht="16.5" x14ac:dyDescent="0.25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</row>
    <row r="158" spans="2:19" ht="16.5" x14ac:dyDescent="0.25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</row>
    <row r="159" spans="2:19" ht="16.5" x14ac:dyDescent="0.25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</row>
    <row r="160" spans="2:19" ht="16.5" x14ac:dyDescent="0.25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</row>
    <row r="161" spans="2:19" ht="16.5" x14ac:dyDescent="0.25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</row>
    <row r="162" spans="2:19" ht="16.5" x14ac:dyDescent="0.25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</row>
    <row r="163" spans="2:19" ht="16.5" x14ac:dyDescent="0.25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</row>
    <row r="164" spans="2:19" ht="16.5" x14ac:dyDescent="0.25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</row>
    <row r="165" spans="2:19" ht="16.5" x14ac:dyDescent="0.25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</row>
    <row r="166" spans="2:19" ht="16.5" x14ac:dyDescent="0.25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 spans="2:19" ht="16.5" x14ac:dyDescent="0.25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 spans="2:19" ht="16.5" x14ac:dyDescent="0.25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 spans="2:19" ht="16.5" x14ac:dyDescent="0.25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 spans="2:19" ht="16.5" x14ac:dyDescent="0.25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 spans="2:19" ht="16.5" x14ac:dyDescent="0.25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 spans="2:19" ht="16.5" x14ac:dyDescent="0.25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</row>
    <row r="173" spans="2:19" ht="16.5" x14ac:dyDescent="0.25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</row>
    <row r="174" spans="2:19" ht="16.5" x14ac:dyDescent="0.25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</row>
    <row r="175" spans="2:19" ht="16.5" x14ac:dyDescent="0.25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 spans="2:19" ht="16.5" x14ac:dyDescent="0.25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 spans="2:19" ht="16.5" x14ac:dyDescent="0.25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 spans="2:19" ht="16.5" x14ac:dyDescent="0.25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 spans="2:19" ht="16.5" x14ac:dyDescent="0.25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 spans="2:19" ht="16.5" x14ac:dyDescent="0.25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 spans="2:19" ht="16.5" x14ac:dyDescent="0.25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 spans="2:19" ht="16.5" x14ac:dyDescent="0.25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 spans="2:19" ht="16.5" x14ac:dyDescent="0.25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 spans="2:19" ht="16.5" x14ac:dyDescent="0.25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</row>
    <row r="185" spans="2:19" ht="16.5" x14ac:dyDescent="0.25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</row>
    <row r="186" spans="2:19" ht="16.5" x14ac:dyDescent="0.25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</row>
    <row r="187" spans="2:19" ht="16.5" x14ac:dyDescent="0.25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</row>
    <row r="188" spans="2:19" ht="16.5" x14ac:dyDescent="0.25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</row>
    <row r="189" spans="2:19" ht="16.5" x14ac:dyDescent="0.25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</row>
    <row r="190" spans="2:19" ht="16.5" x14ac:dyDescent="0.25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</row>
    <row r="191" spans="2:19" ht="16.5" x14ac:dyDescent="0.25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</row>
    <row r="192" spans="2:19" ht="16.5" x14ac:dyDescent="0.25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</row>
    <row r="193" spans="2:19" ht="16.5" x14ac:dyDescent="0.25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</row>
    <row r="194" spans="2:19" ht="16.5" x14ac:dyDescent="0.25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</row>
    <row r="195" spans="2:19" ht="16.5" x14ac:dyDescent="0.25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</row>
    <row r="196" spans="2:19" ht="16.5" x14ac:dyDescent="0.25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</row>
    <row r="197" spans="2:19" ht="16.5" x14ac:dyDescent="0.25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</row>
    <row r="198" spans="2:19" ht="16.5" x14ac:dyDescent="0.25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</row>
    <row r="199" spans="2:19" ht="16.5" x14ac:dyDescent="0.25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</row>
    <row r="200" spans="2:19" ht="16.5" x14ac:dyDescent="0.25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</row>
    <row r="201" spans="2:19" ht="16.5" x14ac:dyDescent="0.25"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</row>
    <row r="202" spans="2:19" ht="16.5" x14ac:dyDescent="0.25"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</row>
    <row r="203" spans="2:19" ht="16.5" x14ac:dyDescent="0.25"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</row>
    <row r="204" spans="2:19" ht="16.5" x14ac:dyDescent="0.25"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</row>
    <row r="205" spans="2:19" ht="16.5" x14ac:dyDescent="0.25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</row>
    <row r="206" spans="2:19" ht="16.5" x14ac:dyDescent="0.25"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</row>
    <row r="207" spans="2:19" ht="16.5" x14ac:dyDescent="0.25"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</row>
    <row r="208" spans="2:19" ht="16.5" x14ac:dyDescent="0.25"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</row>
    <row r="209" spans="2:19" ht="16.5" x14ac:dyDescent="0.25"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</row>
    <row r="210" spans="2:19" ht="16.5" x14ac:dyDescent="0.25"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</row>
    <row r="211" spans="2:19" ht="16.5" x14ac:dyDescent="0.25"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</row>
    <row r="212" spans="2:19" ht="16.5" x14ac:dyDescent="0.25"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</row>
    <row r="213" spans="2:19" ht="16.5" x14ac:dyDescent="0.25"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</row>
    <row r="214" spans="2:19" ht="16.5" x14ac:dyDescent="0.25"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</row>
    <row r="215" spans="2:19" ht="16.5" x14ac:dyDescent="0.25"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</row>
    <row r="216" spans="2:19" ht="16.5" x14ac:dyDescent="0.25"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</row>
    <row r="217" spans="2:19" ht="16.5" x14ac:dyDescent="0.25"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</row>
    <row r="218" spans="2:19" ht="16.5" x14ac:dyDescent="0.25"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</row>
    <row r="219" spans="2:19" ht="16.5" x14ac:dyDescent="0.25"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</row>
    <row r="220" spans="2:19" ht="16.5" x14ac:dyDescent="0.25"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</row>
    <row r="221" spans="2:19" ht="16.5" x14ac:dyDescent="0.25"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</row>
    <row r="222" spans="2:19" ht="16.5" x14ac:dyDescent="0.25"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</row>
    <row r="223" spans="2:19" ht="16.5" x14ac:dyDescent="0.25"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</row>
    <row r="224" spans="2:19" ht="16.5" x14ac:dyDescent="0.25"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</row>
    <row r="225" spans="2:19" ht="16.5" x14ac:dyDescent="0.25"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</row>
    <row r="226" spans="2:19" ht="16.5" x14ac:dyDescent="0.25"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</row>
    <row r="227" spans="2:19" ht="16.5" x14ac:dyDescent="0.25"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</row>
    <row r="228" spans="2:19" ht="16.5" x14ac:dyDescent="0.25"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</row>
    <row r="229" spans="2:19" ht="16.5" x14ac:dyDescent="0.25"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</row>
    <row r="230" spans="2:19" ht="16.5" x14ac:dyDescent="0.25"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</row>
    <row r="231" spans="2:19" ht="16.5" x14ac:dyDescent="0.25"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</row>
    <row r="232" spans="2:19" ht="16.5" x14ac:dyDescent="0.25"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</row>
    <row r="233" spans="2:19" ht="16.5" x14ac:dyDescent="0.25"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</row>
    <row r="234" spans="2:19" ht="16.5" x14ac:dyDescent="0.25"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</row>
    <row r="235" spans="2:19" ht="16.5" x14ac:dyDescent="0.25"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</row>
    <row r="236" spans="2:19" ht="16.5" x14ac:dyDescent="0.25"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</row>
    <row r="237" spans="2:19" ht="16.5" x14ac:dyDescent="0.25"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</row>
    <row r="238" spans="2:19" ht="16.5" x14ac:dyDescent="0.25"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</row>
    <row r="239" spans="2:19" ht="16.5" x14ac:dyDescent="0.25"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</row>
    <row r="240" spans="2:19" ht="16.5" x14ac:dyDescent="0.25"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</row>
    <row r="241" spans="2:19" ht="16.5" x14ac:dyDescent="0.25"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</row>
    <row r="242" spans="2:19" ht="16.5" x14ac:dyDescent="0.25"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</row>
    <row r="243" spans="2:19" ht="16.5" x14ac:dyDescent="0.25"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</row>
    <row r="244" spans="2:19" ht="16.5" x14ac:dyDescent="0.25"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</row>
    <row r="245" spans="2:19" ht="16.5" x14ac:dyDescent="0.25"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</row>
    <row r="246" spans="2:19" ht="16.5" x14ac:dyDescent="0.25"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</row>
    <row r="247" spans="2:19" ht="16.5" x14ac:dyDescent="0.25"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</row>
    <row r="248" spans="2:19" ht="16.5" x14ac:dyDescent="0.25"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</row>
    <row r="249" spans="2:19" ht="16.5" x14ac:dyDescent="0.25"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</row>
    <row r="250" spans="2:19" ht="16.5" x14ac:dyDescent="0.25"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</row>
    <row r="251" spans="2:19" ht="16.5" x14ac:dyDescent="0.25"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</row>
    <row r="252" spans="2:19" ht="16.5" x14ac:dyDescent="0.25"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</row>
    <row r="253" spans="2:19" ht="16.5" x14ac:dyDescent="0.25"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</row>
    <row r="254" spans="2:19" ht="16.5" x14ac:dyDescent="0.25"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</row>
    <row r="255" spans="2:19" ht="16.5" x14ac:dyDescent="0.25"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</row>
    <row r="256" spans="2:19" ht="16.5" x14ac:dyDescent="0.25"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</row>
    <row r="257" spans="2:19" ht="16.5" x14ac:dyDescent="0.25"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</row>
    <row r="258" spans="2:19" ht="16.5" x14ac:dyDescent="0.25"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</row>
    <row r="259" spans="2:19" ht="16.5" x14ac:dyDescent="0.25"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</row>
    <row r="260" spans="2:19" ht="16.5" x14ac:dyDescent="0.25"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</row>
    <row r="261" spans="2:19" ht="16.5" x14ac:dyDescent="0.25"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</row>
    <row r="262" spans="2:19" ht="16.5" x14ac:dyDescent="0.25"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</row>
    <row r="263" spans="2:19" ht="16.5" x14ac:dyDescent="0.25"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</row>
    <row r="264" spans="2:19" ht="16.5" x14ac:dyDescent="0.25"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</row>
    <row r="265" spans="2:19" ht="16.5" x14ac:dyDescent="0.25"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</row>
    <row r="266" spans="2:19" ht="16.5" x14ac:dyDescent="0.25"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</row>
    <row r="267" spans="2:19" ht="16.5" x14ac:dyDescent="0.25"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</row>
    <row r="268" spans="2:19" ht="16.5" x14ac:dyDescent="0.25"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</row>
    <row r="269" spans="2:19" ht="16.5" x14ac:dyDescent="0.25"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</row>
    <row r="270" spans="2:19" ht="16.5" x14ac:dyDescent="0.25"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</row>
    <row r="271" spans="2:19" ht="16.5" x14ac:dyDescent="0.25"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</row>
    <row r="272" spans="2:19" ht="16.5" x14ac:dyDescent="0.25"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</row>
    <row r="273" spans="2:19" ht="16.5" x14ac:dyDescent="0.25"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</row>
    <row r="274" spans="2:19" ht="16.5" x14ac:dyDescent="0.25"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</row>
    <row r="275" spans="2:19" ht="16.5" x14ac:dyDescent="0.25"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</row>
    <row r="276" spans="2:19" ht="16.5" x14ac:dyDescent="0.25"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</row>
    <row r="277" spans="2:19" ht="16.5" x14ac:dyDescent="0.25"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</row>
    <row r="278" spans="2:19" ht="16.5" x14ac:dyDescent="0.25"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</row>
    <row r="279" spans="2:19" ht="16.5" x14ac:dyDescent="0.25"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</row>
    <row r="280" spans="2:19" ht="16.5" x14ac:dyDescent="0.25"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</row>
    <row r="281" spans="2:19" ht="16.5" x14ac:dyDescent="0.25"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</row>
    <row r="282" spans="2:19" ht="16.5" x14ac:dyDescent="0.25"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</row>
    <row r="283" spans="2:19" ht="16.5" x14ac:dyDescent="0.25"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</row>
    <row r="284" spans="2:19" ht="16.5" x14ac:dyDescent="0.25"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</row>
    <row r="285" spans="2:19" ht="16.5" x14ac:dyDescent="0.25"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</row>
    <row r="286" spans="2:19" ht="16.5" x14ac:dyDescent="0.25"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</row>
    <row r="287" spans="2:19" ht="16.5" x14ac:dyDescent="0.25"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</row>
    <row r="288" spans="2:19" ht="16.5" x14ac:dyDescent="0.25"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</row>
    <row r="289" spans="2:19" ht="16.5" x14ac:dyDescent="0.25"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</row>
    <row r="290" spans="2:19" ht="16.5" x14ac:dyDescent="0.25"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</row>
    <row r="291" spans="2:19" ht="16.5" x14ac:dyDescent="0.25"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</row>
    <row r="292" spans="2:19" ht="16.5" x14ac:dyDescent="0.25"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</row>
    <row r="293" spans="2:19" ht="16.5" x14ac:dyDescent="0.25"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</row>
    <row r="294" spans="2:19" ht="16.5" x14ac:dyDescent="0.25"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</row>
    <row r="295" spans="2:19" ht="16.5" x14ac:dyDescent="0.25"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</row>
    <row r="296" spans="2:19" ht="16.5" x14ac:dyDescent="0.25"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</row>
    <row r="297" spans="2:19" ht="16.5" x14ac:dyDescent="0.25"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</row>
    <row r="298" spans="2:19" ht="16.5" x14ac:dyDescent="0.25"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</row>
    <row r="299" spans="2:19" ht="16.5" x14ac:dyDescent="0.25"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</row>
  </sheetData>
  <mergeCells count="62">
    <mergeCell ref="C11:P11"/>
    <mergeCell ref="Q11:S11"/>
    <mergeCell ref="C12:P12"/>
    <mergeCell ref="B2:F2"/>
    <mergeCell ref="J2:S4"/>
    <mergeCell ref="B3:F3"/>
    <mergeCell ref="B4:F4"/>
    <mergeCell ref="B5:S5"/>
    <mergeCell ref="C10:P10"/>
    <mergeCell ref="Q10:S10"/>
    <mergeCell ref="Q12:S12"/>
    <mergeCell ref="W10:X10"/>
    <mergeCell ref="B6:D6"/>
    <mergeCell ref="E6:F6"/>
    <mergeCell ref="N6:P6"/>
    <mergeCell ref="V6:X6"/>
    <mergeCell ref="B7:D7"/>
    <mergeCell ref="E7:F7"/>
    <mergeCell ref="E8:F8"/>
    <mergeCell ref="G8:I8"/>
    <mergeCell ref="C13:P13"/>
    <mergeCell ref="C15:P15"/>
    <mergeCell ref="Q15:S15"/>
    <mergeCell ref="C16:P16"/>
    <mergeCell ref="Q16:S16"/>
    <mergeCell ref="C14:P14"/>
    <mergeCell ref="Q14:S14"/>
    <mergeCell ref="C17:P17"/>
    <mergeCell ref="Q17:S17"/>
    <mergeCell ref="C18:P18"/>
    <mergeCell ref="Q18:S18"/>
    <mergeCell ref="C19:P19"/>
    <mergeCell ref="Q19:S19"/>
    <mergeCell ref="C20:P20"/>
    <mergeCell ref="Q20:S20"/>
    <mergeCell ref="C21:P21"/>
    <mergeCell ref="Q21:S21"/>
    <mergeCell ref="C22:P22"/>
    <mergeCell ref="Q22:S22"/>
    <mergeCell ref="C23:P23"/>
    <mergeCell ref="Q23:S23"/>
    <mergeCell ref="C24:P24"/>
    <mergeCell ref="Q24:S24"/>
    <mergeCell ref="C25:P25"/>
    <mergeCell ref="Q25:S25"/>
    <mergeCell ref="C26:P26"/>
    <mergeCell ref="Q26:S26"/>
    <mergeCell ref="C27:P27"/>
    <mergeCell ref="Q27:S27"/>
    <mergeCell ref="C28:P28"/>
    <mergeCell ref="Q28:S28"/>
    <mergeCell ref="C29:P29"/>
    <mergeCell ref="Q29:S29"/>
    <mergeCell ref="O36:S36"/>
    <mergeCell ref="C30:P30"/>
    <mergeCell ref="C32:P32"/>
    <mergeCell ref="Q32:S32"/>
    <mergeCell ref="C33:P33"/>
    <mergeCell ref="Q33:S33"/>
    <mergeCell ref="B34:E34"/>
    <mergeCell ref="O34:S34"/>
    <mergeCell ref="C31:P31"/>
  </mergeCells>
  <pageMargins left="0.31496062992125984" right="0.11811023622047245" top="0.15748031496062992" bottom="0.15748031496062992" header="0.31496062992125984" footer="0"/>
  <pageSetup paperSize="9" scale="8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81B83-9D51-4E63-860A-4A12B1BBC65B}">
  <dimension ref="A1:Y299"/>
  <sheetViews>
    <sheetView tabSelected="1" topLeftCell="A31" zoomScale="130" zoomScaleNormal="130" workbookViewId="0">
      <selection activeCell="U39" sqref="U39"/>
    </sheetView>
  </sheetViews>
  <sheetFormatPr defaultColWidth="9.140625" defaultRowHeight="15" x14ac:dyDescent="0.25"/>
  <cols>
    <col min="1" max="1" width="2.7109375" style="1" customWidth="1"/>
    <col min="2" max="2" width="8.42578125" style="1" customWidth="1"/>
    <col min="3" max="3" width="10.140625" style="1" customWidth="1"/>
    <col min="4" max="4" width="9.7109375" style="1" customWidth="1"/>
    <col min="5" max="5" width="11.28515625" style="1" customWidth="1"/>
    <col min="6" max="6" width="4.5703125" style="1" customWidth="1"/>
    <col min="7" max="7" width="1.140625" style="1" customWidth="1"/>
    <col min="8" max="8" width="1" style="1" customWidth="1"/>
    <col min="9" max="9" width="4.7109375" style="1" customWidth="1"/>
    <col min="10" max="10" width="4.28515625" style="1" customWidth="1"/>
    <col min="11" max="11" width="2.85546875" style="1" customWidth="1"/>
    <col min="12" max="12" width="2.28515625" style="1" customWidth="1"/>
    <col min="13" max="13" width="4.140625" style="1" customWidth="1"/>
    <col min="14" max="14" width="4.28515625" style="1" customWidth="1"/>
    <col min="15" max="15" width="2.7109375" style="1" customWidth="1"/>
    <col min="16" max="16" width="2.5703125" style="1" customWidth="1"/>
    <col min="17" max="17" width="12.7109375" style="1" customWidth="1"/>
    <col min="18" max="18" width="20.140625" style="1" customWidth="1"/>
    <col min="19" max="20" width="7.140625" style="1" hidden="1" customWidth="1"/>
    <col min="21" max="21" width="8.85546875" style="1" customWidth="1"/>
    <col min="22" max="16384" width="9.140625" style="2"/>
  </cols>
  <sheetData>
    <row r="1" spans="2:25" ht="6" customHeight="1" x14ac:dyDescent="0.25"/>
    <row r="2" spans="2:25" s="1" customFormat="1" ht="17.45" customHeight="1" x14ac:dyDescent="0.25">
      <c r="B2" s="83"/>
      <c r="C2" s="83"/>
      <c r="D2" s="83"/>
      <c r="E2" s="83"/>
      <c r="F2" s="83"/>
      <c r="G2" s="3"/>
      <c r="H2" s="3"/>
      <c r="I2" s="3"/>
      <c r="J2" s="84" t="s">
        <v>63</v>
      </c>
      <c r="K2" s="84"/>
      <c r="L2" s="84"/>
      <c r="M2" s="84"/>
      <c r="N2" s="84"/>
      <c r="O2" s="84"/>
      <c r="P2" s="84"/>
      <c r="Q2" s="84"/>
      <c r="R2" s="84"/>
      <c r="S2" s="84"/>
      <c r="T2" s="84"/>
    </row>
    <row r="3" spans="2:25" s="1" customFormat="1" ht="13.35" customHeight="1" x14ac:dyDescent="0.25">
      <c r="B3" s="83"/>
      <c r="C3" s="83"/>
      <c r="D3" s="83"/>
      <c r="E3" s="83"/>
      <c r="F3" s="83"/>
      <c r="G3" s="3"/>
      <c r="H3" s="3"/>
      <c r="I3" s="3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</row>
    <row r="4" spans="2:25" s="1" customFormat="1" ht="5.25" customHeight="1" x14ac:dyDescent="0.25">
      <c r="B4" s="83"/>
      <c r="C4" s="83"/>
      <c r="D4" s="83"/>
      <c r="E4" s="83"/>
      <c r="F4" s="83"/>
      <c r="G4" s="3"/>
      <c r="H4" s="3"/>
      <c r="I4" s="3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</row>
    <row r="5" spans="2:25" s="1" customFormat="1" ht="38.25" customHeight="1" thickBot="1" x14ac:dyDescent="0.3">
      <c r="B5" s="85" t="s">
        <v>65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</row>
    <row r="6" spans="2:25" s="4" customFormat="1" ht="115.5" customHeight="1" x14ac:dyDescent="0.25">
      <c r="B6" s="72" t="s">
        <v>69</v>
      </c>
      <c r="C6" s="73"/>
      <c r="D6" s="73"/>
      <c r="E6" s="74">
        <f>106000*1.33*12-9600+E7</f>
        <v>1849436.4000000001</v>
      </c>
      <c r="F6" s="75"/>
      <c r="G6" s="5" t="s">
        <v>1</v>
      </c>
      <c r="H6" s="6"/>
      <c r="J6" s="93" t="s">
        <v>68</v>
      </c>
      <c r="K6" s="93"/>
      <c r="L6" s="93"/>
      <c r="M6" s="93"/>
      <c r="N6" s="93"/>
      <c r="O6" s="93"/>
      <c r="P6" s="93"/>
      <c r="Q6" s="39">
        <v>106000</v>
      </c>
      <c r="R6" s="28">
        <f>E6-E8</f>
        <v>3249.4000000001397</v>
      </c>
      <c r="S6" s="6" t="s">
        <v>1</v>
      </c>
      <c r="T6" s="6"/>
      <c r="U6" s="7"/>
      <c r="V6" s="7"/>
      <c r="W6" s="57"/>
      <c r="X6" s="58"/>
      <c r="Y6" s="59"/>
    </row>
    <row r="7" spans="2:25" s="4" customFormat="1" ht="93" customHeight="1" thickBot="1" x14ac:dyDescent="0.3">
      <c r="B7" s="77" t="s">
        <v>67</v>
      </c>
      <c r="C7" s="78"/>
      <c r="D7" s="78"/>
      <c r="E7" s="79">
        <f>'исп смета 20-21'!Q34</f>
        <v>167276.40000000014</v>
      </c>
      <c r="F7" s="80"/>
      <c r="G7" s="5"/>
      <c r="H7" s="6"/>
      <c r="J7" s="5"/>
      <c r="K7" s="5"/>
      <c r="L7" s="5"/>
      <c r="M7" s="5"/>
      <c r="N7" s="5"/>
      <c r="O7" s="5"/>
      <c r="P7" s="5"/>
      <c r="Q7" s="5"/>
      <c r="R7" s="5"/>
      <c r="S7" s="6"/>
      <c r="T7" s="6"/>
      <c r="U7" s="7"/>
      <c r="V7" s="7"/>
      <c r="W7" s="26"/>
      <c r="X7" s="26"/>
      <c r="Y7" s="26"/>
    </row>
    <row r="8" spans="2:25" s="8" customFormat="1" ht="18" customHeight="1" x14ac:dyDescent="0.25">
      <c r="B8" s="27" t="s">
        <v>2</v>
      </c>
      <c r="C8" s="27"/>
      <c r="D8" s="27"/>
      <c r="E8" s="81">
        <f>R33</f>
        <v>1846187</v>
      </c>
      <c r="F8" s="81"/>
      <c r="G8" s="82" t="s">
        <v>1</v>
      </c>
      <c r="H8" s="82"/>
      <c r="I8" s="82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5" s="8" customFormat="1" ht="2.25" customHeight="1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5" s="4" customFormat="1" ht="48" customHeight="1" x14ac:dyDescent="0.25">
      <c r="B10" s="9" t="s">
        <v>3</v>
      </c>
      <c r="C10" s="86" t="s">
        <v>4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8"/>
      <c r="Q10" s="38" t="s">
        <v>52</v>
      </c>
      <c r="R10" s="92" t="s">
        <v>5</v>
      </c>
      <c r="S10" s="92"/>
      <c r="T10" s="92"/>
      <c r="U10" s="10"/>
      <c r="X10" s="71"/>
      <c r="Y10" s="71"/>
    </row>
    <row r="11" spans="2:25" s="11" customFormat="1" ht="173.25" customHeight="1" x14ac:dyDescent="0.25">
      <c r="B11" s="12">
        <v>1</v>
      </c>
      <c r="C11" s="54" t="s">
        <v>57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6"/>
      <c r="Q11" s="41">
        <f>R11/Q6</f>
        <v>9.2547169811320753</v>
      </c>
      <c r="R11" s="89">
        <f>(15000+15000)*12+17250*3*12</f>
        <v>981000</v>
      </c>
      <c r="S11" s="89"/>
      <c r="T11" s="89"/>
      <c r="U11" s="13"/>
    </row>
    <row r="12" spans="2:25" s="11" customFormat="1" ht="23.25" customHeight="1" x14ac:dyDescent="0.25">
      <c r="B12" s="12">
        <f>B11+1</f>
        <v>2</v>
      </c>
      <c r="C12" s="54" t="s">
        <v>16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6"/>
      <c r="Q12" s="41">
        <f>R12/$Q6</f>
        <v>2.7949245283018866</v>
      </c>
      <c r="R12" s="89">
        <v>296262</v>
      </c>
      <c r="S12" s="89"/>
      <c r="T12" s="89"/>
      <c r="U12" s="13"/>
    </row>
    <row r="13" spans="2:25" s="11" customFormat="1" ht="160.5" customHeight="1" x14ac:dyDescent="0.25">
      <c r="B13" s="12"/>
      <c r="C13" s="54" t="s">
        <v>28</v>
      </c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6"/>
      <c r="Q13" s="41">
        <f>R13/$Q$6</f>
        <v>0.330188679245283</v>
      </c>
      <c r="R13" s="52">
        <f>10000+13000+3000+6000+3000</f>
        <v>35000</v>
      </c>
      <c r="S13" s="52"/>
      <c r="T13" s="52"/>
      <c r="U13" s="13"/>
    </row>
    <row r="14" spans="2:25" s="11" customFormat="1" ht="36.75" customHeight="1" x14ac:dyDescent="0.25">
      <c r="B14" s="12">
        <f>B12+1</f>
        <v>3</v>
      </c>
      <c r="C14" s="54" t="s">
        <v>30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6"/>
      <c r="Q14" s="41">
        <f>R14/$Q$6</f>
        <v>8.9481132075471703E-2</v>
      </c>
      <c r="R14" s="89">
        <v>9485</v>
      </c>
      <c r="S14" s="89"/>
      <c r="T14" s="89"/>
      <c r="U14" s="13"/>
    </row>
    <row r="15" spans="2:25" s="11" customFormat="1" ht="24.75" customHeight="1" x14ac:dyDescent="0.25">
      <c r="B15" s="12">
        <f>B14+1</f>
        <v>4</v>
      </c>
      <c r="C15" s="54" t="s">
        <v>20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6"/>
      <c r="Q15" s="41">
        <f t="shared" ref="Q15:Q33" si="0">R15/$Q$6</f>
        <v>0.19849056603773585</v>
      </c>
      <c r="R15" s="89">
        <f>5260*4</f>
        <v>21040</v>
      </c>
      <c r="S15" s="89"/>
      <c r="T15" s="89"/>
      <c r="U15" s="14"/>
    </row>
    <row r="16" spans="2:25" s="11" customFormat="1" ht="24" customHeight="1" x14ac:dyDescent="0.25">
      <c r="B16" s="12">
        <f t="shared" ref="B16:B27" si="1">B15+1</f>
        <v>5</v>
      </c>
      <c r="C16" s="54" t="s">
        <v>21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6"/>
      <c r="Q16" s="45">
        <f t="shared" si="0"/>
        <v>3.7735849056603774E-3</v>
      </c>
      <c r="R16" s="91">
        <v>400</v>
      </c>
      <c r="S16" s="91"/>
      <c r="T16" s="91"/>
      <c r="U16" s="14"/>
    </row>
    <row r="17" spans="2:21" s="11" customFormat="1" ht="45.75" customHeight="1" x14ac:dyDescent="0.25">
      <c r="B17" s="12">
        <f t="shared" si="1"/>
        <v>6</v>
      </c>
      <c r="C17" s="54" t="s">
        <v>22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6"/>
      <c r="Q17" s="41">
        <f t="shared" si="0"/>
        <v>0.25471698113207547</v>
      </c>
      <c r="R17" s="89">
        <v>27000</v>
      </c>
      <c r="S17" s="89"/>
      <c r="T17" s="89"/>
      <c r="U17" s="14"/>
    </row>
    <row r="18" spans="2:21" s="11" customFormat="1" ht="28.5" customHeight="1" x14ac:dyDescent="0.25">
      <c r="B18" s="12">
        <f t="shared" si="1"/>
        <v>7</v>
      </c>
      <c r="C18" s="54" t="s">
        <v>6</v>
      </c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6"/>
      <c r="Q18" s="41">
        <f t="shared" si="0"/>
        <v>1.4622641509433962</v>
      </c>
      <c r="R18" s="89">
        <v>155000</v>
      </c>
      <c r="S18" s="89"/>
      <c r="T18" s="89"/>
      <c r="U18" s="13"/>
    </row>
    <row r="19" spans="2:21" s="11" customFormat="1" ht="45.75" customHeight="1" x14ac:dyDescent="0.25">
      <c r="B19" s="12">
        <f t="shared" si="1"/>
        <v>8</v>
      </c>
      <c r="C19" s="54" t="s">
        <v>7</v>
      </c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6"/>
      <c r="Q19" s="41">
        <f t="shared" si="0"/>
        <v>1.4528301886792452</v>
      </c>
      <c r="R19" s="89">
        <f>65000+53000+12000+24000</f>
        <v>154000</v>
      </c>
      <c r="S19" s="89"/>
      <c r="T19" s="89"/>
      <c r="U19" s="13"/>
    </row>
    <row r="20" spans="2:21" s="11" customFormat="1" ht="39.75" customHeight="1" x14ac:dyDescent="0.25">
      <c r="B20" s="12">
        <f t="shared" si="1"/>
        <v>9</v>
      </c>
      <c r="C20" s="54" t="s">
        <v>8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6"/>
      <c r="Q20" s="41">
        <f t="shared" si="0"/>
        <v>0.11320754716981132</v>
      </c>
      <c r="R20" s="89">
        <v>12000</v>
      </c>
      <c r="S20" s="89"/>
      <c r="T20" s="89"/>
      <c r="U20" s="13"/>
    </row>
    <row r="21" spans="2:21" s="11" customFormat="1" ht="93.75" customHeight="1" x14ac:dyDescent="0.25">
      <c r="B21" s="12">
        <f t="shared" si="1"/>
        <v>10</v>
      </c>
      <c r="C21" s="54" t="s">
        <v>9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6"/>
      <c r="Q21" s="41">
        <f t="shared" si="0"/>
        <v>0.16037735849056603</v>
      </c>
      <c r="R21" s="89">
        <v>17000</v>
      </c>
      <c r="S21" s="89"/>
      <c r="T21" s="89"/>
      <c r="U21" s="13"/>
    </row>
    <row r="22" spans="2:21" s="11" customFormat="1" ht="26.25" customHeight="1" x14ac:dyDescent="0.25">
      <c r="B22" s="12">
        <f t="shared" si="1"/>
        <v>11</v>
      </c>
      <c r="C22" s="54" t="s">
        <v>10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6"/>
      <c r="Q22" s="41">
        <f t="shared" si="0"/>
        <v>6.6037735849056603E-2</v>
      </c>
      <c r="R22" s="89">
        <v>7000</v>
      </c>
      <c r="S22" s="89"/>
      <c r="T22" s="89"/>
      <c r="U22" s="14"/>
    </row>
    <row r="23" spans="2:21" s="11" customFormat="1" ht="41.25" customHeight="1" x14ac:dyDescent="0.25">
      <c r="B23" s="12">
        <v>12</v>
      </c>
      <c r="C23" s="54" t="s">
        <v>11</v>
      </c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70"/>
      <c r="Q23" s="41">
        <f t="shared" si="0"/>
        <v>0.23584905660377359</v>
      </c>
      <c r="R23" s="89">
        <v>25000</v>
      </c>
      <c r="S23" s="90"/>
      <c r="T23" s="90"/>
      <c r="U23" s="14"/>
    </row>
    <row r="24" spans="2:21" s="11" customFormat="1" ht="45" customHeight="1" x14ac:dyDescent="0.25">
      <c r="B24" s="12">
        <f t="shared" si="1"/>
        <v>13</v>
      </c>
      <c r="C24" s="54" t="s">
        <v>12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6"/>
      <c r="Q24" s="41">
        <f t="shared" si="0"/>
        <v>0.14150943396226415</v>
      </c>
      <c r="R24" s="89">
        <v>15000</v>
      </c>
      <c r="S24" s="89"/>
      <c r="T24" s="89"/>
      <c r="U24" s="13"/>
    </row>
    <row r="25" spans="2:21" s="11" customFormat="1" ht="35.25" customHeight="1" x14ac:dyDescent="0.25">
      <c r="B25" s="12">
        <v>14</v>
      </c>
      <c r="C25" s="54" t="s">
        <v>35</v>
      </c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  <c r="Q25" s="41">
        <f t="shared" si="0"/>
        <v>0</v>
      </c>
      <c r="R25" s="89">
        <v>0</v>
      </c>
      <c r="S25" s="89"/>
      <c r="T25" s="89"/>
      <c r="U25" s="13"/>
    </row>
    <row r="26" spans="2:21" s="11" customFormat="1" ht="56.25" customHeight="1" x14ac:dyDescent="0.25">
      <c r="B26" s="12">
        <f t="shared" si="1"/>
        <v>15</v>
      </c>
      <c r="C26" s="54" t="s">
        <v>36</v>
      </c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6"/>
      <c r="Q26" s="41">
        <f t="shared" si="0"/>
        <v>0.22641509433962265</v>
      </c>
      <c r="R26" s="89">
        <v>24000</v>
      </c>
      <c r="S26" s="89"/>
      <c r="T26" s="89"/>
      <c r="U26" s="13"/>
    </row>
    <row r="27" spans="2:21" s="11" customFormat="1" ht="70.5" customHeight="1" x14ac:dyDescent="0.25">
      <c r="B27" s="12">
        <f t="shared" si="1"/>
        <v>16</v>
      </c>
      <c r="C27" s="66" t="s">
        <v>13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8"/>
      <c r="Q27" s="41">
        <f t="shared" si="0"/>
        <v>0.26415094339622641</v>
      </c>
      <c r="R27" s="89">
        <v>28000</v>
      </c>
      <c r="S27" s="89"/>
      <c r="T27" s="89"/>
      <c r="U27" s="13"/>
    </row>
    <row r="28" spans="2:21" s="11" customFormat="1" ht="97.5" customHeight="1" x14ac:dyDescent="0.25">
      <c r="B28" s="12">
        <v>17</v>
      </c>
      <c r="C28" s="54" t="s">
        <v>23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6"/>
      <c r="Q28" s="41">
        <f t="shared" si="0"/>
        <v>0.18867924528301888</v>
      </c>
      <c r="R28" s="89">
        <v>20000</v>
      </c>
      <c r="S28" s="89"/>
      <c r="T28" s="89"/>
      <c r="U28" s="13"/>
    </row>
    <row r="29" spans="2:21" s="11" customFormat="1" ht="30.75" customHeight="1" x14ac:dyDescent="0.25">
      <c r="B29" s="12">
        <v>18</v>
      </c>
      <c r="C29" s="54" t="s">
        <v>62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6"/>
      <c r="Q29" s="41">
        <f t="shared" si="0"/>
        <v>0</v>
      </c>
      <c r="R29" s="89">
        <v>0</v>
      </c>
      <c r="S29" s="89"/>
      <c r="T29" s="89"/>
      <c r="U29" s="13"/>
    </row>
    <row r="30" spans="2:21" s="11" customFormat="1" ht="30.75" customHeight="1" x14ac:dyDescent="0.25">
      <c r="B30" s="12">
        <v>19</v>
      </c>
      <c r="C30" s="54" t="s">
        <v>61</v>
      </c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6"/>
      <c r="Q30" s="41">
        <f t="shared" si="0"/>
        <v>8.4905660377358486E-2</v>
      </c>
      <c r="R30" s="52">
        <f>6000+3000</f>
        <v>9000</v>
      </c>
      <c r="S30" s="52"/>
      <c r="T30" s="52"/>
      <c r="U30" s="13"/>
    </row>
    <row r="31" spans="2:21" s="11" customFormat="1" ht="30.75" customHeight="1" x14ac:dyDescent="0.25">
      <c r="B31" s="12">
        <v>20</v>
      </c>
      <c r="C31" s="54" t="s">
        <v>44</v>
      </c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6"/>
      <c r="Q31" s="41">
        <f t="shared" si="0"/>
        <v>9.4339622641509441E-2</v>
      </c>
      <c r="R31" s="52">
        <v>10000</v>
      </c>
      <c r="S31" s="52"/>
      <c r="T31" s="52"/>
      <c r="U31" s="13"/>
    </row>
    <row r="32" spans="2:21" s="11" customFormat="1" ht="53.25" customHeight="1" x14ac:dyDescent="0.25">
      <c r="B32" s="12">
        <v>21</v>
      </c>
      <c r="C32" s="54" t="s">
        <v>26</v>
      </c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6"/>
      <c r="Q32" s="41">
        <f t="shared" si="0"/>
        <v>0</v>
      </c>
      <c r="R32" s="52">
        <v>0</v>
      </c>
      <c r="S32" s="52"/>
      <c r="T32" s="52"/>
      <c r="U32" s="13"/>
    </row>
    <row r="33" spans="2:21" s="11" customFormat="1" ht="123.75" customHeight="1" x14ac:dyDescent="0.25">
      <c r="B33" s="12"/>
      <c r="C33" s="61" t="s">
        <v>70</v>
      </c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3"/>
      <c r="Q33" s="41">
        <f t="shared" si="0"/>
        <v>17.416858490566039</v>
      </c>
      <c r="R33" s="89">
        <f>SUM(R11:T32)</f>
        <v>1846187</v>
      </c>
      <c r="S33" s="89"/>
      <c r="T33" s="89"/>
      <c r="U33" s="13"/>
    </row>
    <row r="34" spans="2:21" s="11" customFormat="1" ht="16.5" x14ac:dyDescent="0.25">
      <c r="B34" s="64"/>
      <c r="C34" s="64"/>
      <c r="D34" s="64"/>
      <c r="E34" s="64"/>
      <c r="F34" s="15"/>
      <c r="G34" s="15"/>
      <c r="H34" s="15"/>
      <c r="I34" s="15"/>
      <c r="J34" s="15"/>
      <c r="K34" s="15"/>
      <c r="L34" s="15"/>
      <c r="M34" s="15"/>
      <c r="N34" s="15"/>
      <c r="O34" s="65"/>
      <c r="P34" s="65"/>
      <c r="Q34" s="65"/>
      <c r="R34" s="65"/>
      <c r="S34" s="65"/>
      <c r="T34" s="65"/>
    </row>
    <row r="35" spans="2:21" s="11" customFormat="1" ht="16.5" x14ac:dyDescent="0.25">
      <c r="B35" s="40"/>
      <c r="C35" s="53" t="s">
        <v>33</v>
      </c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</row>
    <row r="36" spans="2:21" s="4" customFormat="1" ht="16.5" x14ac:dyDescent="0.25">
      <c r="B36" s="15"/>
      <c r="C36" s="15" t="s">
        <v>34</v>
      </c>
      <c r="D36" s="15"/>
      <c r="E36" s="15"/>
      <c r="F36" s="40"/>
      <c r="G36" s="40"/>
      <c r="H36" s="40"/>
      <c r="I36" s="40"/>
      <c r="J36" s="40"/>
      <c r="K36" s="40"/>
      <c r="L36" s="40"/>
      <c r="M36" s="40"/>
      <c r="N36" s="40"/>
      <c r="O36" s="71">
        <f>R33-U36</f>
        <v>-333.00000000023283</v>
      </c>
      <c r="P36" s="60"/>
      <c r="Q36" s="60"/>
      <c r="R36" s="60"/>
      <c r="S36" s="60"/>
      <c r="T36" s="60"/>
      <c r="U36" s="4">
        <f>17.42*106000</f>
        <v>1846520.0000000002</v>
      </c>
    </row>
    <row r="37" spans="2:21" s="8" customFormat="1" ht="16.5" x14ac:dyDescent="0.25">
      <c r="B37" s="16"/>
      <c r="C37" s="3" t="s">
        <v>76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</row>
    <row r="38" spans="2:21" ht="16.5" x14ac:dyDescent="0.25">
      <c r="B38" s="17"/>
      <c r="C38" s="3" t="s">
        <v>77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2:21" ht="16.5" x14ac:dyDescent="0.25">
      <c r="B39" s="17"/>
      <c r="C39" s="3" t="s">
        <v>78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 spans="2:21" ht="16.5" x14ac:dyDescent="0.25">
      <c r="B40" s="17"/>
      <c r="C40" s="3" t="s">
        <v>79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 spans="2:21" ht="16.5" x14ac:dyDescent="0.25">
      <c r="B41" s="17"/>
      <c r="C41" s="3" t="s">
        <v>80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2:21" ht="16.5" x14ac:dyDescent="0.2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 spans="2:21" ht="16.5" x14ac:dyDescent="0.2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2:21" ht="16.5" x14ac:dyDescent="0.2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 spans="2:21" ht="16.5" x14ac:dyDescent="0.2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2:21" ht="16.5" x14ac:dyDescent="0.2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2:21" ht="16.5" x14ac:dyDescent="0.2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2:21" ht="16.5" x14ac:dyDescent="0.2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2:20" ht="16.5" x14ac:dyDescent="0.2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2:20" ht="16.5" x14ac:dyDescent="0.2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2:20" ht="16.5" x14ac:dyDescent="0.2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2:20" ht="16.5" x14ac:dyDescent="0.2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2:20" ht="16.5" x14ac:dyDescent="0.2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 spans="2:20" ht="16.5" x14ac:dyDescent="0.2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2:20" ht="16.5" x14ac:dyDescent="0.2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2:20" ht="16.5" x14ac:dyDescent="0.2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 spans="2:20" ht="16.5" x14ac:dyDescent="0.2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 spans="2:20" ht="16.5" x14ac:dyDescent="0.2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 spans="2:20" ht="16.5" x14ac:dyDescent="0.2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 spans="2:20" ht="16.5" x14ac:dyDescent="0.2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 spans="2:20" ht="16.5" x14ac:dyDescent="0.2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 spans="2:20" ht="16.5" x14ac:dyDescent="0.2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 spans="2:20" ht="16.5" x14ac:dyDescent="0.2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2:20" ht="16.5" x14ac:dyDescent="0.2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2:20" ht="16.5" x14ac:dyDescent="0.2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2:20" ht="16.5" x14ac:dyDescent="0.2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2:20" ht="16.5" x14ac:dyDescent="0.2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2:20" ht="16.5" x14ac:dyDescent="0.2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2:20" ht="16.5" x14ac:dyDescent="0.2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2:20" ht="16.5" x14ac:dyDescent="0.2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2:20" ht="16.5" x14ac:dyDescent="0.2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2:20" ht="16.5" x14ac:dyDescent="0.2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2:20" ht="16.5" x14ac:dyDescent="0.2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2:20" ht="16.5" x14ac:dyDescent="0.2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2:20" ht="16.5" x14ac:dyDescent="0.2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2:20" ht="16.5" x14ac:dyDescent="0.2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2:20" ht="16.5" x14ac:dyDescent="0.2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2:20" ht="16.5" x14ac:dyDescent="0.2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2:20" ht="16.5" x14ac:dyDescent="0.2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2:20" ht="16.5" x14ac:dyDescent="0.2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2:20" ht="16.5" x14ac:dyDescent="0.2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2:20" ht="16.5" x14ac:dyDescent="0.2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2:20" ht="16.5" x14ac:dyDescent="0.2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2:20" ht="16.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2:20" ht="16.5" x14ac:dyDescent="0.25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2:20" ht="16.5" x14ac:dyDescent="0.25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2:20" ht="16.5" x14ac:dyDescent="0.25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2:20" ht="16.5" x14ac:dyDescent="0.25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2:20" ht="16.5" x14ac:dyDescent="0.25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2:20" ht="16.5" x14ac:dyDescent="0.25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2:20" ht="16.5" x14ac:dyDescent="0.25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2:20" ht="16.5" x14ac:dyDescent="0.25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2:20" ht="16.5" x14ac:dyDescent="0.25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2:20" ht="16.5" x14ac:dyDescent="0.25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2:20" ht="16.5" x14ac:dyDescent="0.25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2:20" ht="16.5" x14ac:dyDescent="0.25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2:20" ht="16.5" x14ac:dyDescent="0.25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2:20" ht="16.5" x14ac:dyDescent="0.25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2:20" ht="16.5" x14ac:dyDescent="0.25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2:20" ht="16.5" x14ac:dyDescent="0.25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2:20" ht="16.5" x14ac:dyDescent="0.25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2:20" ht="16.5" x14ac:dyDescent="0.25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2:20" ht="16.5" x14ac:dyDescent="0.25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2:20" ht="16.5" x14ac:dyDescent="0.25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2:20" ht="16.5" x14ac:dyDescent="0.25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2:20" ht="16.5" x14ac:dyDescent="0.25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2:20" ht="16.5" x14ac:dyDescent="0.25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2:20" ht="16.5" x14ac:dyDescent="0.25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2:20" ht="16.5" x14ac:dyDescent="0.25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2:20" ht="16.5" x14ac:dyDescent="0.25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2:20" ht="16.5" x14ac:dyDescent="0.25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2:20" ht="16.5" x14ac:dyDescent="0.25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2:20" ht="16.5" x14ac:dyDescent="0.25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2:20" ht="16.5" x14ac:dyDescent="0.25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2:20" ht="16.5" x14ac:dyDescent="0.25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2:20" ht="16.5" x14ac:dyDescent="0.25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2:20" ht="16.5" x14ac:dyDescent="0.25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2:20" ht="16.5" x14ac:dyDescent="0.25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2:20" ht="16.5" x14ac:dyDescent="0.25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2:20" ht="16.5" x14ac:dyDescent="0.25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2:20" ht="16.5" x14ac:dyDescent="0.25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2:20" ht="16.5" x14ac:dyDescent="0.25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2:20" ht="16.5" x14ac:dyDescent="0.25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2:20" ht="16.5" x14ac:dyDescent="0.25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2:20" ht="16.5" x14ac:dyDescent="0.25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2:20" ht="16.5" x14ac:dyDescent="0.2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2:20" ht="16.5" x14ac:dyDescent="0.25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2:20" ht="16.5" x14ac:dyDescent="0.2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2:20" ht="16.5" x14ac:dyDescent="0.25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2:20" ht="16.5" x14ac:dyDescent="0.25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2:20" ht="16.5" x14ac:dyDescent="0.25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2:20" ht="16.5" x14ac:dyDescent="0.25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2:20" ht="16.5" x14ac:dyDescent="0.25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2:20" ht="16.5" x14ac:dyDescent="0.2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2:20" ht="16.5" x14ac:dyDescent="0.25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2:20" ht="16.5" x14ac:dyDescent="0.25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2:20" ht="16.5" x14ac:dyDescent="0.25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2:20" ht="16.5" x14ac:dyDescent="0.25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2:20" ht="16.5" x14ac:dyDescent="0.25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2:20" ht="16.5" x14ac:dyDescent="0.25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2:20" ht="16.5" x14ac:dyDescent="0.25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2:20" ht="16.5" x14ac:dyDescent="0.25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2:20" ht="16.5" x14ac:dyDescent="0.25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2:20" ht="16.5" x14ac:dyDescent="0.25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2:20" ht="16.5" x14ac:dyDescent="0.25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2:20" ht="16.5" x14ac:dyDescent="0.25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2:20" ht="16.5" x14ac:dyDescent="0.25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2:20" ht="16.5" x14ac:dyDescent="0.25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2:20" ht="16.5" x14ac:dyDescent="0.25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2:20" ht="16.5" x14ac:dyDescent="0.25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spans="2:20" ht="16.5" x14ac:dyDescent="0.25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spans="2:20" ht="16.5" x14ac:dyDescent="0.25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spans="2:20" ht="16.5" x14ac:dyDescent="0.25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spans="2:20" ht="16.5" x14ac:dyDescent="0.25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spans="2:20" ht="16.5" x14ac:dyDescent="0.25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spans="2:20" ht="16.5" x14ac:dyDescent="0.25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spans="2:20" ht="16.5" x14ac:dyDescent="0.25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spans="2:20" ht="16.5" x14ac:dyDescent="0.25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spans="2:20" ht="16.5" x14ac:dyDescent="0.25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2:20" ht="16.5" x14ac:dyDescent="0.25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2:20" ht="16.5" x14ac:dyDescent="0.25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2:20" ht="16.5" x14ac:dyDescent="0.25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2:20" ht="16.5" x14ac:dyDescent="0.25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2:20" ht="16.5" x14ac:dyDescent="0.25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spans="2:20" ht="16.5" x14ac:dyDescent="0.25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spans="2:20" ht="16.5" x14ac:dyDescent="0.25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spans="2:20" ht="16.5" x14ac:dyDescent="0.25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2:20" ht="16.5" x14ac:dyDescent="0.25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2:20" ht="16.5" x14ac:dyDescent="0.25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spans="2:20" ht="16.5" x14ac:dyDescent="0.25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 spans="2:20" ht="16.5" x14ac:dyDescent="0.25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 spans="2:20" ht="16.5" x14ac:dyDescent="0.25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 spans="2:20" ht="16.5" x14ac:dyDescent="0.25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 spans="2:20" ht="16.5" x14ac:dyDescent="0.25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 spans="2:20" ht="16.5" x14ac:dyDescent="0.25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 spans="2:20" ht="16.5" x14ac:dyDescent="0.25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 spans="2:20" ht="16.5" x14ac:dyDescent="0.25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 spans="2:20" ht="16.5" x14ac:dyDescent="0.25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 spans="2:20" ht="16.5" x14ac:dyDescent="0.25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 spans="2:20" ht="16.5" x14ac:dyDescent="0.25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</row>
    <row r="181" spans="2:20" ht="16.5" x14ac:dyDescent="0.25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</row>
    <row r="182" spans="2:20" ht="16.5" x14ac:dyDescent="0.25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</row>
    <row r="183" spans="2:20" ht="16.5" x14ac:dyDescent="0.25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 spans="2:20" ht="16.5" x14ac:dyDescent="0.25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</row>
    <row r="185" spans="2:20" ht="16.5" x14ac:dyDescent="0.25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</row>
    <row r="186" spans="2:20" ht="16.5" x14ac:dyDescent="0.25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</row>
    <row r="187" spans="2:20" ht="16.5" x14ac:dyDescent="0.25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</row>
    <row r="188" spans="2:20" ht="16.5" x14ac:dyDescent="0.25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</row>
    <row r="189" spans="2:20" ht="16.5" x14ac:dyDescent="0.25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</row>
    <row r="190" spans="2:20" ht="16.5" x14ac:dyDescent="0.25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</row>
    <row r="191" spans="2:20" ht="16.5" x14ac:dyDescent="0.25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</row>
    <row r="192" spans="2:20" ht="16.5" x14ac:dyDescent="0.25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</row>
    <row r="193" spans="2:20" ht="16.5" x14ac:dyDescent="0.25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</row>
    <row r="194" spans="2:20" ht="16.5" x14ac:dyDescent="0.25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</row>
    <row r="195" spans="2:20" ht="16.5" x14ac:dyDescent="0.25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</row>
    <row r="196" spans="2:20" ht="16.5" x14ac:dyDescent="0.25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</row>
    <row r="197" spans="2:20" ht="16.5" x14ac:dyDescent="0.25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</row>
    <row r="198" spans="2:20" ht="16.5" x14ac:dyDescent="0.25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</row>
    <row r="199" spans="2:20" ht="16.5" x14ac:dyDescent="0.25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</row>
    <row r="200" spans="2:20" ht="16.5" x14ac:dyDescent="0.25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</row>
    <row r="201" spans="2:20" ht="16.5" x14ac:dyDescent="0.25"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</row>
    <row r="202" spans="2:20" ht="16.5" x14ac:dyDescent="0.25"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</row>
    <row r="203" spans="2:20" ht="16.5" x14ac:dyDescent="0.25"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</row>
    <row r="204" spans="2:20" ht="16.5" x14ac:dyDescent="0.25"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</row>
    <row r="205" spans="2:20" ht="16.5" x14ac:dyDescent="0.25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</row>
    <row r="206" spans="2:20" ht="16.5" x14ac:dyDescent="0.25"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</row>
    <row r="207" spans="2:20" ht="16.5" x14ac:dyDescent="0.25"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</row>
    <row r="208" spans="2:20" ht="16.5" x14ac:dyDescent="0.25"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</row>
    <row r="209" spans="2:20" ht="16.5" x14ac:dyDescent="0.25"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</row>
    <row r="210" spans="2:20" ht="16.5" x14ac:dyDescent="0.25"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</row>
    <row r="211" spans="2:20" ht="16.5" x14ac:dyDescent="0.25"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</row>
    <row r="212" spans="2:20" ht="16.5" x14ac:dyDescent="0.25"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</row>
    <row r="213" spans="2:20" ht="16.5" x14ac:dyDescent="0.25"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</row>
    <row r="214" spans="2:20" ht="16.5" x14ac:dyDescent="0.25"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</row>
    <row r="215" spans="2:20" ht="16.5" x14ac:dyDescent="0.25"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</row>
    <row r="216" spans="2:20" ht="16.5" x14ac:dyDescent="0.25"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</row>
    <row r="217" spans="2:20" ht="16.5" x14ac:dyDescent="0.25"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</row>
    <row r="218" spans="2:20" ht="16.5" x14ac:dyDescent="0.25"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</row>
    <row r="219" spans="2:20" ht="16.5" x14ac:dyDescent="0.25"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</row>
    <row r="220" spans="2:20" ht="16.5" x14ac:dyDescent="0.25"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</row>
    <row r="221" spans="2:20" ht="16.5" x14ac:dyDescent="0.25"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</row>
    <row r="222" spans="2:20" ht="16.5" x14ac:dyDescent="0.25"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</row>
    <row r="223" spans="2:20" ht="16.5" x14ac:dyDescent="0.25"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</row>
    <row r="224" spans="2:20" ht="16.5" x14ac:dyDescent="0.25"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</row>
    <row r="225" spans="2:20" ht="16.5" x14ac:dyDescent="0.25"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</row>
    <row r="226" spans="2:20" ht="16.5" x14ac:dyDescent="0.25"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</row>
    <row r="227" spans="2:20" ht="16.5" x14ac:dyDescent="0.25"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</row>
    <row r="228" spans="2:20" ht="16.5" x14ac:dyDescent="0.25"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</row>
    <row r="229" spans="2:20" ht="16.5" x14ac:dyDescent="0.25"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</row>
    <row r="230" spans="2:20" ht="16.5" x14ac:dyDescent="0.25"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</row>
    <row r="231" spans="2:20" ht="16.5" x14ac:dyDescent="0.25"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</row>
    <row r="232" spans="2:20" ht="16.5" x14ac:dyDescent="0.25"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</row>
    <row r="233" spans="2:20" ht="16.5" x14ac:dyDescent="0.25"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</row>
    <row r="234" spans="2:20" ht="16.5" x14ac:dyDescent="0.25"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</row>
    <row r="235" spans="2:20" ht="16.5" x14ac:dyDescent="0.25"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</row>
    <row r="236" spans="2:20" ht="16.5" x14ac:dyDescent="0.25"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</row>
    <row r="237" spans="2:20" ht="16.5" x14ac:dyDescent="0.25"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</row>
    <row r="238" spans="2:20" ht="16.5" x14ac:dyDescent="0.25"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</row>
    <row r="239" spans="2:20" ht="16.5" x14ac:dyDescent="0.25"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</row>
    <row r="240" spans="2:20" ht="16.5" x14ac:dyDescent="0.25"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</row>
    <row r="241" spans="2:20" ht="16.5" x14ac:dyDescent="0.25"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</row>
    <row r="242" spans="2:20" ht="16.5" x14ac:dyDescent="0.25"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</row>
    <row r="243" spans="2:20" ht="16.5" x14ac:dyDescent="0.25"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</row>
    <row r="244" spans="2:20" ht="16.5" x14ac:dyDescent="0.25"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</row>
    <row r="245" spans="2:20" ht="16.5" x14ac:dyDescent="0.25"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</row>
    <row r="246" spans="2:20" ht="16.5" x14ac:dyDescent="0.25"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</row>
    <row r="247" spans="2:20" ht="16.5" x14ac:dyDescent="0.25"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</row>
    <row r="248" spans="2:20" ht="16.5" x14ac:dyDescent="0.25"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</row>
    <row r="249" spans="2:20" ht="16.5" x14ac:dyDescent="0.25"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  <row r="250" spans="2:20" ht="16.5" x14ac:dyDescent="0.25"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</row>
    <row r="251" spans="2:20" ht="16.5" x14ac:dyDescent="0.25"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</row>
    <row r="252" spans="2:20" ht="16.5" x14ac:dyDescent="0.25"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</row>
    <row r="253" spans="2:20" ht="16.5" x14ac:dyDescent="0.25"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</row>
    <row r="254" spans="2:20" ht="16.5" x14ac:dyDescent="0.25"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</row>
    <row r="255" spans="2:20" ht="16.5" x14ac:dyDescent="0.25"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</row>
    <row r="256" spans="2:20" ht="16.5" x14ac:dyDescent="0.25"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</row>
    <row r="257" spans="2:20" ht="16.5" x14ac:dyDescent="0.25"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</row>
    <row r="258" spans="2:20" ht="16.5" x14ac:dyDescent="0.25"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</row>
    <row r="259" spans="2:20" ht="16.5" x14ac:dyDescent="0.25"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</row>
    <row r="260" spans="2:20" ht="16.5" x14ac:dyDescent="0.25"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</row>
    <row r="261" spans="2:20" ht="16.5" x14ac:dyDescent="0.25"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</row>
    <row r="262" spans="2:20" ht="16.5" x14ac:dyDescent="0.25"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</row>
    <row r="263" spans="2:20" ht="16.5" x14ac:dyDescent="0.25"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</row>
    <row r="264" spans="2:20" ht="16.5" x14ac:dyDescent="0.25"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</row>
    <row r="265" spans="2:20" ht="16.5" x14ac:dyDescent="0.25"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</row>
    <row r="266" spans="2:20" ht="16.5" x14ac:dyDescent="0.25"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</row>
    <row r="267" spans="2:20" ht="16.5" x14ac:dyDescent="0.25"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</row>
    <row r="268" spans="2:20" ht="16.5" x14ac:dyDescent="0.25"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</row>
    <row r="269" spans="2:20" ht="16.5" x14ac:dyDescent="0.25"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</row>
    <row r="270" spans="2:20" ht="16.5" x14ac:dyDescent="0.25"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</row>
    <row r="271" spans="2:20" ht="16.5" x14ac:dyDescent="0.25"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</row>
    <row r="272" spans="2:20" ht="16.5" x14ac:dyDescent="0.25"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</row>
    <row r="273" spans="2:20" ht="16.5" x14ac:dyDescent="0.25"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</row>
    <row r="274" spans="2:20" ht="16.5" x14ac:dyDescent="0.25"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</row>
    <row r="275" spans="2:20" ht="16.5" x14ac:dyDescent="0.25"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</row>
    <row r="276" spans="2:20" ht="16.5" x14ac:dyDescent="0.25"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</row>
    <row r="277" spans="2:20" ht="16.5" x14ac:dyDescent="0.25"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</row>
    <row r="278" spans="2:20" ht="16.5" x14ac:dyDescent="0.25"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</row>
    <row r="279" spans="2:20" ht="16.5" x14ac:dyDescent="0.25"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</row>
    <row r="280" spans="2:20" ht="16.5" x14ac:dyDescent="0.25"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</row>
    <row r="281" spans="2:20" ht="16.5" x14ac:dyDescent="0.25"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</row>
    <row r="282" spans="2:20" ht="16.5" x14ac:dyDescent="0.25"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</row>
    <row r="283" spans="2:20" ht="16.5" x14ac:dyDescent="0.25"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</row>
    <row r="284" spans="2:20" ht="16.5" x14ac:dyDescent="0.25"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</row>
    <row r="285" spans="2:20" ht="16.5" x14ac:dyDescent="0.25"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</row>
    <row r="286" spans="2:20" ht="16.5" x14ac:dyDescent="0.25"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</row>
    <row r="287" spans="2:20" ht="16.5" x14ac:dyDescent="0.25"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</row>
    <row r="288" spans="2:20" ht="16.5" x14ac:dyDescent="0.25"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</row>
    <row r="289" spans="2:20" ht="16.5" x14ac:dyDescent="0.25"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</row>
    <row r="290" spans="2:20" ht="16.5" x14ac:dyDescent="0.25"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</row>
    <row r="291" spans="2:20" ht="16.5" x14ac:dyDescent="0.25"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</row>
    <row r="292" spans="2:20" ht="16.5" x14ac:dyDescent="0.25"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</row>
    <row r="293" spans="2:20" ht="16.5" x14ac:dyDescent="0.25"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</row>
    <row r="294" spans="2:20" ht="16.5" x14ac:dyDescent="0.25"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</row>
    <row r="295" spans="2:20" ht="16.5" x14ac:dyDescent="0.25"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</row>
    <row r="296" spans="2:20" ht="16.5" x14ac:dyDescent="0.25"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</row>
    <row r="297" spans="2:20" ht="16.5" x14ac:dyDescent="0.25"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</row>
    <row r="298" spans="2:20" ht="16.5" x14ac:dyDescent="0.25"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</row>
    <row r="299" spans="2:20" ht="16.5" x14ac:dyDescent="0.25"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</row>
  </sheetData>
  <mergeCells count="61">
    <mergeCell ref="C11:P11"/>
    <mergeCell ref="R11:T11"/>
    <mergeCell ref="C12:P12"/>
    <mergeCell ref="B2:F2"/>
    <mergeCell ref="J2:T4"/>
    <mergeCell ref="B3:F3"/>
    <mergeCell ref="B4:F4"/>
    <mergeCell ref="B5:T5"/>
    <mergeCell ref="C10:P10"/>
    <mergeCell ref="R10:T10"/>
    <mergeCell ref="R12:T12"/>
    <mergeCell ref="J6:P6"/>
    <mergeCell ref="X10:Y10"/>
    <mergeCell ref="B6:D6"/>
    <mergeCell ref="E6:F6"/>
    <mergeCell ref="W6:Y6"/>
    <mergeCell ref="B7:D7"/>
    <mergeCell ref="E7:F7"/>
    <mergeCell ref="E8:F8"/>
    <mergeCell ref="G8:I8"/>
    <mergeCell ref="C13:P13"/>
    <mergeCell ref="C15:P15"/>
    <mergeCell ref="R15:T15"/>
    <mergeCell ref="C16:P16"/>
    <mergeCell ref="R16:T16"/>
    <mergeCell ref="C14:P14"/>
    <mergeCell ref="R14:T14"/>
    <mergeCell ref="C17:P17"/>
    <mergeCell ref="R17:T17"/>
    <mergeCell ref="C18:P18"/>
    <mergeCell ref="R18:T18"/>
    <mergeCell ref="C19:P19"/>
    <mergeCell ref="R19:T19"/>
    <mergeCell ref="C20:P20"/>
    <mergeCell ref="R20:T20"/>
    <mergeCell ref="C21:P21"/>
    <mergeCell ref="R21:T21"/>
    <mergeCell ref="C22:P22"/>
    <mergeCell ref="R22:T22"/>
    <mergeCell ref="C23:P23"/>
    <mergeCell ref="R23:T23"/>
    <mergeCell ref="C24:P24"/>
    <mergeCell ref="R24:T24"/>
    <mergeCell ref="C25:P25"/>
    <mergeCell ref="R25:T25"/>
    <mergeCell ref="C26:P26"/>
    <mergeCell ref="R26:T26"/>
    <mergeCell ref="C27:P27"/>
    <mergeCell ref="R27:T27"/>
    <mergeCell ref="C28:P28"/>
    <mergeCell ref="R28:T28"/>
    <mergeCell ref="C29:P29"/>
    <mergeCell ref="R29:T29"/>
    <mergeCell ref="O36:T36"/>
    <mergeCell ref="C30:P30"/>
    <mergeCell ref="C32:P32"/>
    <mergeCell ref="C33:P33"/>
    <mergeCell ref="R33:T33"/>
    <mergeCell ref="B34:E34"/>
    <mergeCell ref="O34:T34"/>
    <mergeCell ref="C31:P31"/>
  </mergeCells>
  <pageMargins left="0.11811023622047245" right="0.11811023622047245" top="0.74803149606299213" bottom="0.15748031496062992" header="0.31496062992125984" footer="0.19685039370078741"/>
  <pageSetup paperSize="9" scale="80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205F5-F411-49B8-9D2D-6D684B6B9382}">
  <dimension ref="A1:X298"/>
  <sheetViews>
    <sheetView topLeftCell="A31" zoomScale="130" zoomScaleNormal="130" workbookViewId="0">
      <selection activeCell="C34" sqref="C34:C40"/>
    </sheetView>
  </sheetViews>
  <sheetFormatPr defaultColWidth="9.140625" defaultRowHeight="15" x14ac:dyDescent="0.25"/>
  <cols>
    <col min="1" max="1" width="2.7109375" style="1" customWidth="1"/>
    <col min="2" max="2" width="8.42578125" style="1" customWidth="1"/>
    <col min="3" max="3" width="10.140625" style="1" customWidth="1"/>
    <col min="4" max="4" width="9.7109375" style="1" customWidth="1"/>
    <col min="5" max="5" width="11.28515625" style="1" customWidth="1"/>
    <col min="6" max="6" width="4.5703125" style="1" customWidth="1"/>
    <col min="7" max="7" width="1.140625" style="1" customWidth="1"/>
    <col min="8" max="8" width="1" style="1" customWidth="1"/>
    <col min="9" max="9" width="4.7109375" style="1" customWidth="1"/>
    <col min="10" max="10" width="4.28515625" style="1" customWidth="1"/>
    <col min="11" max="11" width="2.85546875" style="1" customWidth="1"/>
    <col min="12" max="12" width="2.28515625" style="1" customWidth="1"/>
    <col min="13" max="13" width="4.140625" style="1" customWidth="1"/>
    <col min="14" max="14" width="4.28515625" style="1" customWidth="1"/>
    <col min="15" max="15" width="2.7109375" style="1" customWidth="1"/>
    <col min="16" max="16" width="2.140625" style="1" customWidth="1"/>
    <col min="17" max="17" width="19" style="1" customWidth="1"/>
    <col min="18" max="19" width="7.140625" style="1" hidden="1" customWidth="1"/>
    <col min="20" max="20" width="13.140625" style="1" customWidth="1"/>
    <col min="21" max="21" width="11.140625" style="2" customWidth="1"/>
    <col min="22" max="16384" width="9.140625" style="2"/>
  </cols>
  <sheetData>
    <row r="1" spans="2:24" ht="6" customHeight="1" x14ac:dyDescent="0.25"/>
    <row r="2" spans="2:24" s="1" customFormat="1" ht="17.45" customHeight="1" x14ac:dyDescent="0.25">
      <c r="B2" s="83"/>
      <c r="C2" s="83"/>
      <c r="D2" s="83"/>
      <c r="E2" s="83"/>
      <c r="F2" s="83"/>
      <c r="G2" s="3"/>
      <c r="H2" s="3"/>
      <c r="I2" s="3"/>
      <c r="J2" s="84" t="s">
        <v>51</v>
      </c>
      <c r="K2" s="84"/>
      <c r="L2" s="84"/>
      <c r="M2" s="84"/>
      <c r="N2" s="84"/>
      <c r="O2" s="84"/>
      <c r="P2" s="84"/>
      <c r="Q2" s="84"/>
      <c r="R2" s="84"/>
      <c r="S2" s="84"/>
    </row>
    <row r="3" spans="2:24" s="1" customFormat="1" ht="13.35" customHeight="1" x14ac:dyDescent="0.25">
      <c r="B3" s="83"/>
      <c r="C3" s="83"/>
      <c r="D3" s="83"/>
      <c r="E3" s="83"/>
      <c r="F3" s="83"/>
      <c r="G3" s="3"/>
      <c r="H3" s="3"/>
      <c r="I3" s="3"/>
      <c r="J3" s="84"/>
      <c r="K3" s="84"/>
      <c r="L3" s="84"/>
      <c r="M3" s="84"/>
      <c r="N3" s="84"/>
      <c r="O3" s="84"/>
      <c r="P3" s="84"/>
      <c r="Q3" s="84"/>
      <c r="R3" s="84"/>
      <c r="S3" s="84"/>
    </row>
    <row r="4" spans="2:24" s="1" customFormat="1" ht="5.25" customHeight="1" x14ac:dyDescent="0.25">
      <c r="B4" s="83"/>
      <c r="C4" s="83"/>
      <c r="D4" s="83"/>
      <c r="E4" s="83"/>
      <c r="F4" s="83"/>
      <c r="G4" s="3"/>
      <c r="H4" s="3"/>
      <c r="I4" s="3"/>
      <c r="J4" s="84"/>
      <c r="K4" s="84"/>
      <c r="L4" s="84"/>
      <c r="M4" s="84"/>
      <c r="N4" s="84"/>
      <c r="O4" s="84"/>
      <c r="P4" s="84"/>
      <c r="Q4" s="84"/>
      <c r="R4" s="84"/>
      <c r="S4" s="84"/>
    </row>
    <row r="5" spans="2:24" s="1" customFormat="1" ht="38.25" customHeight="1" thickBot="1" x14ac:dyDescent="0.3">
      <c r="B5" s="85" t="s">
        <v>81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</row>
    <row r="6" spans="2:24" s="4" customFormat="1" ht="33" customHeight="1" x14ac:dyDescent="0.25">
      <c r="B6" s="72" t="s">
        <v>0</v>
      </c>
      <c r="C6" s="73"/>
      <c r="D6" s="73"/>
      <c r="E6" s="74">
        <f>106000*1.33*12-9600+E7</f>
        <v>1820768.54</v>
      </c>
      <c r="F6" s="75"/>
      <c r="G6" s="5" t="s">
        <v>1</v>
      </c>
      <c r="H6" s="6"/>
      <c r="J6" s="5"/>
      <c r="K6" s="5"/>
      <c r="L6" s="5"/>
      <c r="M6" s="5"/>
      <c r="N6" s="76"/>
      <c r="O6" s="76"/>
      <c r="P6" s="76"/>
      <c r="Q6" s="28">
        <f>E6-E8</f>
        <v>168320.94000000018</v>
      </c>
      <c r="R6" s="6" t="s">
        <v>1</v>
      </c>
      <c r="S6" s="6"/>
      <c r="T6" s="7"/>
      <c r="U6" s="7"/>
      <c r="V6" s="57"/>
      <c r="W6" s="58"/>
      <c r="X6" s="59"/>
    </row>
    <row r="7" spans="2:24" s="4" customFormat="1" ht="78.75" customHeight="1" thickBot="1" x14ac:dyDescent="0.3">
      <c r="B7" s="77" t="s">
        <v>82</v>
      </c>
      <c r="C7" s="78"/>
      <c r="D7" s="78"/>
      <c r="E7" s="79">
        <f>138000+608.54</f>
        <v>138608.54</v>
      </c>
      <c r="F7" s="80"/>
      <c r="G7" s="5"/>
      <c r="H7" s="6"/>
      <c r="J7" s="5"/>
      <c r="K7" s="5"/>
      <c r="L7" s="5"/>
      <c r="M7" s="5"/>
      <c r="N7" s="5"/>
      <c r="O7" s="5"/>
      <c r="P7" s="5"/>
      <c r="Q7" s="5"/>
      <c r="R7" s="6"/>
      <c r="S7" s="6"/>
      <c r="T7" s="7"/>
      <c r="U7" s="7"/>
      <c r="V7" s="26"/>
      <c r="W7" s="26"/>
      <c r="X7" s="26"/>
    </row>
    <row r="8" spans="2:24" s="8" customFormat="1" ht="18" customHeight="1" x14ac:dyDescent="0.25">
      <c r="B8" s="27" t="s">
        <v>2</v>
      </c>
      <c r="C8" s="27"/>
      <c r="D8" s="27"/>
      <c r="E8" s="81">
        <f>T32</f>
        <v>1652447.5999999999</v>
      </c>
      <c r="F8" s="81"/>
      <c r="G8" s="82" t="s">
        <v>1</v>
      </c>
      <c r="H8" s="82"/>
      <c r="I8" s="82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4" s="8" customFormat="1" ht="2.25" customHeight="1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24" s="4" customFormat="1" ht="32.25" customHeight="1" x14ac:dyDescent="0.25">
      <c r="B10" s="9" t="s">
        <v>3</v>
      </c>
      <c r="C10" s="86" t="s">
        <v>4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8"/>
      <c r="Q10" s="86" t="s">
        <v>5</v>
      </c>
      <c r="R10" s="87"/>
      <c r="S10" s="88"/>
      <c r="T10" s="47" t="s">
        <v>53</v>
      </c>
      <c r="U10" s="48" t="s">
        <v>54</v>
      </c>
      <c r="W10" s="71"/>
      <c r="X10" s="71"/>
    </row>
    <row r="11" spans="2:24" s="11" customFormat="1" ht="173.25" customHeight="1" x14ac:dyDescent="0.25">
      <c r="B11" s="12">
        <v>1</v>
      </c>
      <c r="C11" s="54" t="s">
        <v>74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6"/>
      <c r="Q11" s="57">
        <f>(15000+15000)*12+15000*5+51000*7</f>
        <v>792000</v>
      </c>
      <c r="R11" s="58"/>
      <c r="S11" s="59"/>
      <c r="T11" s="49">
        <f>(15000+15000)*12+15000*5+17250*3*7-17250-17250</f>
        <v>762750</v>
      </c>
      <c r="U11" s="50">
        <f>Q11-T11</f>
        <v>29250</v>
      </c>
    </row>
    <row r="12" spans="2:24" s="11" customFormat="1" ht="23.25" customHeight="1" x14ac:dyDescent="0.25">
      <c r="B12" s="12">
        <f>B11+1</f>
        <v>2</v>
      </c>
      <c r="C12" s="54" t="s">
        <v>16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6"/>
      <c r="Q12" s="57">
        <v>239184</v>
      </c>
      <c r="R12" s="58"/>
      <c r="S12" s="59"/>
      <c r="T12" s="50">
        <v>230350.5</v>
      </c>
      <c r="U12" s="50">
        <f t="shared" ref="U12:U30" si="0">Q12-T12</f>
        <v>8833.5</v>
      </c>
    </row>
    <row r="13" spans="2:24" s="11" customFormat="1" ht="171.75" customHeight="1" x14ac:dyDescent="0.25">
      <c r="B13" s="12">
        <v>3</v>
      </c>
      <c r="C13" s="54" t="s">
        <v>71</v>
      </c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6"/>
      <c r="Q13" s="29">
        <f>10000+13000+3000+6000+3000</f>
        <v>35000</v>
      </c>
      <c r="R13" s="30"/>
      <c r="S13" s="31"/>
      <c r="T13" s="50">
        <v>82936</v>
      </c>
      <c r="U13" s="50">
        <f t="shared" si="0"/>
        <v>-47936</v>
      </c>
    </row>
    <row r="14" spans="2:24" s="11" customFormat="1" ht="36.75" customHeight="1" x14ac:dyDescent="0.25">
      <c r="B14" s="12">
        <v>4</v>
      </c>
      <c r="C14" s="54" t="s">
        <v>30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6"/>
      <c r="Q14" s="57">
        <v>10500</v>
      </c>
      <c r="R14" s="58"/>
      <c r="S14" s="59"/>
      <c r="T14" s="49">
        <v>22475.65</v>
      </c>
      <c r="U14" s="50">
        <f t="shared" si="0"/>
        <v>-11975.650000000001</v>
      </c>
    </row>
    <row r="15" spans="2:24" s="11" customFormat="1" ht="24.75" customHeight="1" x14ac:dyDescent="0.25">
      <c r="B15" s="12">
        <f>B14+1</f>
        <v>5</v>
      </c>
      <c r="C15" s="54" t="s">
        <v>20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6"/>
      <c r="Q15" s="57">
        <f>5260*4</f>
        <v>21040</v>
      </c>
      <c r="R15" s="58"/>
      <c r="S15" s="59"/>
      <c r="T15" s="49">
        <v>21040</v>
      </c>
      <c r="U15" s="50">
        <f t="shared" si="0"/>
        <v>0</v>
      </c>
    </row>
    <row r="16" spans="2:24" s="11" customFormat="1" ht="24" customHeight="1" x14ac:dyDescent="0.25">
      <c r="B16" s="12">
        <f t="shared" ref="B16:B27" si="1">B15+1</f>
        <v>6</v>
      </c>
      <c r="C16" s="54" t="s">
        <v>21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6"/>
      <c r="Q16" s="57">
        <v>3000</v>
      </c>
      <c r="R16" s="58"/>
      <c r="S16" s="59"/>
      <c r="T16" s="49">
        <v>354</v>
      </c>
      <c r="U16" s="50">
        <f t="shared" si="0"/>
        <v>2646</v>
      </c>
    </row>
    <row r="17" spans="2:21" s="11" customFormat="1" ht="50.25" customHeight="1" x14ac:dyDescent="0.25">
      <c r="B17" s="12">
        <f t="shared" si="1"/>
        <v>7</v>
      </c>
      <c r="C17" s="54" t="s">
        <v>22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6"/>
      <c r="Q17" s="57">
        <v>27000</v>
      </c>
      <c r="R17" s="58"/>
      <c r="S17" s="59"/>
      <c r="T17" s="49">
        <f>25000+2000</f>
        <v>27000</v>
      </c>
      <c r="U17" s="50">
        <f t="shared" si="0"/>
        <v>0</v>
      </c>
    </row>
    <row r="18" spans="2:21" s="11" customFormat="1" ht="42.75" customHeight="1" x14ac:dyDescent="0.25">
      <c r="B18" s="12">
        <f t="shared" si="1"/>
        <v>8</v>
      </c>
      <c r="C18" s="54" t="s">
        <v>45</v>
      </c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6"/>
      <c r="Q18" s="57">
        <v>155000</v>
      </c>
      <c r="R18" s="58"/>
      <c r="S18" s="59"/>
      <c r="T18" s="49">
        <v>134900</v>
      </c>
      <c r="U18" s="50">
        <f t="shared" si="0"/>
        <v>20100</v>
      </c>
    </row>
    <row r="19" spans="2:21" s="11" customFormat="1" ht="54.75" customHeight="1" x14ac:dyDescent="0.25">
      <c r="B19" s="12">
        <f t="shared" si="1"/>
        <v>9</v>
      </c>
      <c r="C19" s="54" t="s">
        <v>37</v>
      </c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6"/>
      <c r="Q19" s="57">
        <f>65000+53000+12000+24000</f>
        <v>154000</v>
      </c>
      <c r="R19" s="58"/>
      <c r="S19" s="59"/>
      <c r="T19" s="49">
        <v>134000</v>
      </c>
      <c r="U19" s="50">
        <f t="shared" si="0"/>
        <v>20000</v>
      </c>
    </row>
    <row r="20" spans="2:21" s="11" customFormat="1" ht="39.75" customHeight="1" x14ac:dyDescent="0.25">
      <c r="B20" s="12">
        <f t="shared" si="1"/>
        <v>10</v>
      </c>
      <c r="C20" s="54" t="s">
        <v>8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6"/>
      <c r="Q20" s="57">
        <v>12000</v>
      </c>
      <c r="R20" s="58"/>
      <c r="S20" s="59"/>
      <c r="T20" s="49">
        <v>10460</v>
      </c>
      <c r="U20" s="50">
        <f t="shared" si="0"/>
        <v>1540</v>
      </c>
    </row>
    <row r="21" spans="2:21" s="11" customFormat="1" ht="93.75" customHeight="1" x14ac:dyDescent="0.25">
      <c r="B21" s="12">
        <f t="shared" si="1"/>
        <v>11</v>
      </c>
      <c r="C21" s="54" t="s">
        <v>38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6"/>
      <c r="Q21" s="57">
        <f>14000+6000</f>
        <v>20000</v>
      </c>
      <c r="R21" s="58"/>
      <c r="S21" s="59"/>
      <c r="T21" s="49">
        <v>0</v>
      </c>
      <c r="U21" s="50">
        <f t="shared" si="0"/>
        <v>20000</v>
      </c>
    </row>
    <row r="22" spans="2:21" s="11" customFormat="1" ht="26.25" customHeight="1" x14ac:dyDescent="0.25">
      <c r="B22" s="12">
        <f t="shared" si="1"/>
        <v>12</v>
      </c>
      <c r="C22" s="54" t="s">
        <v>10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6"/>
      <c r="Q22" s="57">
        <v>7000</v>
      </c>
      <c r="R22" s="58"/>
      <c r="S22" s="59"/>
      <c r="T22" s="49">
        <f>5880</f>
        <v>5880</v>
      </c>
      <c r="U22" s="50">
        <f t="shared" si="0"/>
        <v>1120</v>
      </c>
    </row>
    <row r="23" spans="2:21" s="11" customFormat="1" ht="41.25" customHeight="1" x14ac:dyDescent="0.25">
      <c r="B23" s="12">
        <v>12</v>
      </c>
      <c r="C23" s="54" t="s">
        <v>11</v>
      </c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70"/>
      <c r="Q23" s="57">
        <v>25000</v>
      </c>
      <c r="R23" s="69"/>
      <c r="S23" s="70"/>
      <c r="T23" s="49">
        <f>16740+5000</f>
        <v>21740</v>
      </c>
      <c r="U23" s="50">
        <f t="shared" si="0"/>
        <v>3260</v>
      </c>
    </row>
    <row r="24" spans="2:21" s="11" customFormat="1" ht="102" customHeight="1" x14ac:dyDescent="0.25">
      <c r="B24" s="12">
        <f t="shared" si="1"/>
        <v>13</v>
      </c>
      <c r="C24" s="54" t="s">
        <v>39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6"/>
      <c r="Q24" s="57">
        <v>20000</v>
      </c>
      <c r="R24" s="58"/>
      <c r="S24" s="59"/>
      <c r="T24" s="49">
        <f>1500+2000+1500+2000+2000</f>
        <v>9000</v>
      </c>
      <c r="U24" s="50">
        <f t="shared" si="0"/>
        <v>11000</v>
      </c>
    </row>
    <row r="25" spans="2:21" s="11" customFormat="1" ht="35.25" customHeight="1" x14ac:dyDescent="0.25">
      <c r="B25" s="12">
        <v>14</v>
      </c>
      <c r="C25" s="54" t="s">
        <v>55</v>
      </c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  <c r="Q25" s="57">
        <v>48000</v>
      </c>
      <c r="R25" s="58"/>
      <c r="S25" s="59"/>
      <c r="T25" s="49">
        <v>48000</v>
      </c>
      <c r="U25" s="50">
        <f t="shared" si="0"/>
        <v>0</v>
      </c>
    </row>
    <row r="26" spans="2:21" s="11" customFormat="1" ht="56.25" customHeight="1" x14ac:dyDescent="0.25">
      <c r="B26" s="12">
        <f t="shared" si="1"/>
        <v>15</v>
      </c>
      <c r="C26" s="54" t="s">
        <v>56</v>
      </c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6"/>
      <c r="Q26" s="57">
        <v>30000</v>
      </c>
      <c r="R26" s="58"/>
      <c r="S26" s="59"/>
      <c r="T26" s="49">
        <f>18000-2000+2500</f>
        <v>18500</v>
      </c>
      <c r="U26" s="50">
        <f t="shared" si="0"/>
        <v>11500</v>
      </c>
    </row>
    <row r="27" spans="2:21" s="11" customFormat="1" ht="70.5" customHeight="1" x14ac:dyDescent="0.25">
      <c r="B27" s="12">
        <f t="shared" si="1"/>
        <v>16</v>
      </c>
      <c r="C27" s="66" t="s">
        <v>41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8"/>
      <c r="Q27" s="57">
        <v>28000</v>
      </c>
      <c r="R27" s="58"/>
      <c r="S27" s="59"/>
      <c r="T27" s="49">
        <v>26464.45</v>
      </c>
      <c r="U27" s="50">
        <f t="shared" si="0"/>
        <v>1535.5499999999993</v>
      </c>
    </row>
    <row r="28" spans="2:21" s="11" customFormat="1" ht="134.25" customHeight="1" x14ac:dyDescent="0.25">
      <c r="B28" s="12">
        <v>17</v>
      </c>
      <c r="C28" s="54" t="s">
        <v>58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6"/>
      <c r="Q28" s="57">
        <v>25000</v>
      </c>
      <c r="R28" s="58"/>
      <c r="S28" s="59"/>
      <c r="T28" s="49">
        <f>11600+13680</f>
        <v>25280</v>
      </c>
      <c r="U28" s="50">
        <f t="shared" si="0"/>
        <v>-280</v>
      </c>
    </row>
    <row r="29" spans="2:21" s="11" customFormat="1" ht="54.75" customHeight="1" x14ac:dyDescent="0.25">
      <c r="B29" s="12">
        <v>18</v>
      </c>
      <c r="C29" s="54" t="s">
        <v>60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6"/>
      <c r="Q29" s="57">
        <f>15000+20000</f>
        <v>35000</v>
      </c>
      <c r="R29" s="58"/>
      <c r="S29" s="59"/>
      <c r="T29" s="49">
        <v>8395</v>
      </c>
      <c r="U29" s="50">
        <f t="shared" si="0"/>
        <v>26605</v>
      </c>
    </row>
    <row r="30" spans="2:21" s="11" customFormat="1" ht="58.5" customHeight="1" x14ac:dyDescent="0.25">
      <c r="B30" s="12">
        <v>19</v>
      </c>
      <c r="C30" s="54" t="s">
        <v>59</v>
      </c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6"/>
      <c r="Q30" s="29">
        <f>6000+3000</f>
        <v>9000</v>
      </c>
      <c r="R30" s="30"/>
      <c r="S30" s="31"/>
      <c r="T30" s="49">
        <f>2940</f>
        <v>2940</v>
      </c>
      <c r="U30" s="50">
        <f t="shared" si="0"/>
        <v>6060</v>
      </c>
    </row>
    <row r="31" spans="2:21" s="11" customFormat="1" ht="179.25" customHeight="1" x14ac:dyDescent="0.25">
      <c r="B31" s="12">
        <v>20</v>
      </c>
      <c r="C31" s="54" t="s">
        <v>73</v>
      </c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6"/>
      <c r="Q31" s="57">
        <f>90000+34000</f>
        <v>124000</v>
      </c>
      <c r="R31" s="58"/>
      <c r="S31" s="59"/>
      <c r="T31" s="49">
        <f>12000+16000+4982+3000+24000</f>
        <v>59982</v>
      </c>
      <c r="U31" s="50">
        <f>Q31-T31</f>
        <v>64018</v>
      </c>
    </row>
    <row r="32" spans="2:21" s="11" customFormat="1" ht="51" customHeight="1" x14ac:dyDescent="0.25">
      <c r="B32" s="12"/>
      <c r="C32" s="61" t="s">
        <v>48</v>
      </c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3"/>
      <c r="Q32" s="57">
        <f>SUM(Q11:S31)</f>
        <v>1819724</v>
      </c>
      <c r="R32" s="58"/>
      <c r="S32" s="59"/>
      <c r="T32" s="51">
        <f>SUM(T10:T31)</f>
        <v>1652447.5999999999</v>
      </c>
      <c r="U32" s="50">
        <f>Q32-T32</f>
        <v>167276.40000000014</v>
      </c>
    </row>
    <row r="33" spans="2:19" s="11" customFormat="1" ht="16.5" x14ac:dyDescent="0.25">
      <c r="B33" s="64"/>
      <c r="C33" s="64"/>
      <c r="D33" s="64"/>
      <c r="E33" s="64"/>
      <c r="F33" s="15"/>
      <c r="G33" s="15"/>
      <c r="H33" s="15"/>
      <c r="I33" s="15"/>
      <c r="J33" s="15"/>
      <c r="K33" s="15"/>
      <c r="L33" s="15"/>
      <c r="M33" s="15"/>
      <c r="N33" s="15"/>
      <c r="O33" s="65"/>
      <c r="P33" s="65"/>
      <c r="Q33" s="65"/>
      <c r="R33" s="65"/>
      <c r="S33" s="65"/>
    </row>
    <row r="34" spans="2:19" s="11" customFormat="1" ht="16.5" x14ac:dyDescent="0.25">
      <c r="B34" s="32"/>
      <c r="C34" s="46" t="s">
        <v>33</v>
      </c>
      <c r="D34" s="46"/>
      <c r="E34" s="46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7">
        <f>Q32-T32</f>
        <v>167276.40000000014</v>
      </c>
      <c r="R34" s="32"/>
      <c r="S34" s="32"/>
    </row>
    <row r="35" spans="2:19" s="4" customFormat="1" ht="21" customHeight="1" x14ac:dyDescent="0.25">
      <c r="B35" s="15"/>
      <c r="C35" s="15" t="s">
        <v>34</v>
      </c>
      <c r="D35" s="15"/>
      <c r="E35" s="15"/>
      <c r="F35" s="32"/>
      <c r="G35" s="32"/>
      <c r="H35" s="32"/>
      <c r="I35" s="32"/>
      <c r="J35" s="32"/>
      <c r="K35" s="32"/>
      <c r="L35" s="32"/>
      <c r="M35" s="32"/>
      <c r="N35" s="32"/>
      <c r="O35" s="60"/>
      <c r="P35" s="60"/>
      <c r="Q35" s="60"/>
      <c r="R35" s="60"/>
      <c r="S35" s="60"/>
    </row>
    <row r="36" spans="2:19" s="8" customFormat="1" ht="16.5" x14ac:dyDescent="0.25">
      <c r="B36" s="16"/>
      <c r="C36" s="3" t="s">
        <v>76</v>
      </c>
      <c r="D36" s="3"/>
      <c r="E36" s="3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2:19" ht="21" customHeight="1" x14ac:dyDescent="0.25">
      <c r="B37" s="17"/>
      <c r="C37" s="3" t="s">
        <v>77</v>
      </c>
      <c r="D37" s="3"/>
      <c r="E37" s="3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</row>
    <row r="38" spans="2:19" ht="20.25" customHeight="1" x14ac:dyDescent="0.25">
      <c r="B38" s="17"/>
      <c r="C38" s="3" t="s">
        <v>78</v>
      </c>
      <c r="D38" s="3"/>
      <c r="E38" s="3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</row>
    <row r="39" spans="2:19" ht="19.5" customHeight="1" x14ac:dyDescent="0.25">
      <c r="B39" s="17"/>
      <c r="C39" s="3" t="s">
        <v>79</v>
      </c>
      <c r="D39" s="3"/>
      <c r="E39" s="3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2:19" ht="16.5" x14ac:dyDescent="0.25">
      <c r="B40" s="17"/>
      <c r="C40" s="3" t="s">
        <v>80</v>
      </c>
      <c r="D40" s="3"/>
      <c r="E40" s="3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</row>
    <row r="41" spans="2:19" ht="16.5" x14ac:dyDescent="0.2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</row>
    <row r="42" spans="2:19" ht="16.5" x14ac:dyDescent="0.2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</row>
    <row r="43" spans="2:19" ht="16.5" x14ac:dyDescent="0.2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</row>
    <row r="44" spans="2:19" ht="16.5" x14ac:dyDescent="0.2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</row>
    <row r="45" spans="2:19" ht="16.5" x14ac:dyDescent="0.2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</row>
    <row r="46" spans="2:19" ht="16.5" x14ac:dyDescent="0.2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</row>
    <row r="47" spans="2:19" ht="16.5" x14ac:dyDescent="0.2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</row>
    <row r="48" spans="2:19" ht="16.5" x14ac:dyDescent="0.2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</row>
    <row r="49" spans="2:19" ht="16.5" x14ac:dyDescent="0.2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</row>
    <row r="50" spans="2:19" ht="16.5" x14ac:dyDescent="0.2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</row>
    <row r="51" spans="2:19" ht="16.5" x14ac:dyDescent="0.2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</row>
    <row r="52" spans="2:19" ht="16.5" x14ac:dyDescent="0.2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spans="2:19" ht="16.5" x14ac:dyDescent="0.2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spans="2:19" ht="16.5" x14ac:dyDescent="0.2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spans="2:19" ht="16.5" x14ac:dyDescent="0.2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spans="2:19" ht="16.5" x14ac:dyDescent="0.2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</row>
    <row r="57" spans="2:19" ht="16.5" x14ac:dyDescent="0.2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 spans="2:19" ht="16.5" x14ac:dyDescent="0.2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2:19" ht="16.5" x14ac:dyDescent="0.2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 spans="2:19" ht="16.5" x14ac:dyDescent="0.2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2:19" ht="16.5" x14ac:dyDescent="0.2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 spans="2:19" ht="16.5" x14ac:dyDescent="0.2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 spans="2:19" ht="16.5" x14ac:dyDescent="0.2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spans="2:19" ht="16.5" x14ac:dyDescent="0.2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 spans="2:19" ht="16.5" x14ac:dyDescent="0.2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</row>
    <row r="66" spans="2:19" ht="16.5" x14ac:dyDescent="0.2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</row>
    <row r="67" spans="2:19" ht="16.5" x14ac:dyDescent="0.2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</row>
    <row r="68" spans="2:19" ht="16.5" x14ac:dyDescent="0.2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</row>
    <row r="69" spans="2:19" ht="16.5" x14ac:dyDescent="0.2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</row>
    <row r="70" spans="2:19" ht="16.5" x14ac:dyDescent="0.2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</row>
    <row r="71" spans="2:19" ht="16.5" x14ac:dyDescent="0.2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</row>
    <row r="72" spans="2:19" ht="16.5" x14ac:dyDescent="0.2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</row>
    <row r="73" spans="2:19" ht="16.5" x14ac:dyDescent="0.2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</row>
    <row r="74" spans="2:19" ht="16.5" x14ac:dyDescent="0.2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</row>
    <row r="75" spans="2:19" ht="16.5" x14ac:dyDescent="0.2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</row>
    <row r="76" spans="2:19" ht="16.5" x14ac:dyDescent="0.2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</row>
    <row r="77" spans="2:19" ht="16.5" x14ac:dyDescent="0.2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</row>
    <row r="78" spans="2:19" ht="16.5" x14ac:dyDescent="0.2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</row>
    <row r="79" spans="2:19" ht="16.5" x14ac:dyDescent="0.2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  <row r="80" spans="2:19" ht="16.5" x14ac:dyDescent="0.2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</row>
    <row r="81" spans="2:19" ht="16.5" x14ac:dyDescent="0.2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</row>
    <row r="82" spans="2:19" ht="16.5" x14ac:dyDescent="0.2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</row>
    <row r="83" spans="2:19" ht="16.5" x14ac:dyDescent="0.2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</row>
    <row r="84" spans="2:19" ht="16.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</row>
    <row r="85" spans="2:19" ht="16.5" x14ac:dyDescent="0.25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</row>
    <row r="86" spans="2:19" ht="16.5" x14ac:dyDescent="0.25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</row>
    <row r="87" spans="2:19" ht="16.5" x14ac:dyDescent="0.25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</row>
    <row r="88" spans="2:19" ht="16.5" x14ac:dyDescent="0.25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spans="2:19" ht="16.5" x14ac:dyDescent="0.25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spans="2:19" ht="16.5" x14ac:dyDescent="0.25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spans="2:19" ht="16.5" x14ac:dyDescent="0.25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spans="2:19" ht="16.5" x14ac:dyDescent="0.25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spans="2:19" ht="16.5" x14ac:dyDescent="0.25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spans="2:19" ht="16.5" x14ac:dyDescent="0.25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</row>
    <row r="95" spans="2:19" ht="16.5" x14ac:dyDescent="0.25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</row>
    <row r="96" spans="2:19" ht="16.5" x14ac:dyDescent="0.25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</row>
    <row r="97" spans="2:19" ht="16.5" x14ac:dyDescent="0.25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spans="2:19" ht="16.5" x14ac:dyDescent="0.25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 spans="2:19" ht="16.5" x14ac:dyDescent="0.25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 spans="2:19" ht="16.5" x14ac:dyDescent="0.25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 spans="2:19" ht="16.5" x14ac:dyDescent="0.25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 spans="2:19" ht="16.5" x14ac:dyDescent="0.25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 spans="2:19" ht="16.5" x14ac:dyDescent="0.25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 spans="2:19" ht="16.5" x14ac:dyDescent="0.25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 spans="2:19" ht="16.5" x14ac:dyDescent="0.25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 spans="2:19" ht="16.5" x14ac:dyDescent="0.25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</row>
    <row r="107" spans="2:19" ht="16.5" x14ac:dyDescent="0.25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</row>
    <row r="108" spans="2:19" ht="16.5" x14ac:dyDescent="0.25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</row>
    <row r="109" spans="2:19" ht="16.5" x14ac:dyDescent="0.25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</row>
    <row r="110" spans="2:19" ht="16.5" x14ac:dyDescent="0.25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</row>
    <row r="111" spans="2:19" ht="16.5" x14ac:dyDescent="0.25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</row>
    <row r="112" spans="2:19" ht="16.5" x14ac:dyDescent="0.25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</row>
    <row r="113" spans="2:19" ht="16.5" x14ac:dyDescent="0.25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</row>
    <row r="114" spans="2:19" ht="16.5" x14ac:dyDescent="0.25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</row>
    <row r="115" spans="2:19" ht="16.5" x14ac:dyDescent="0.25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</row>
    <row r="116" spans="2:19" ht="16.5" x14ac:dyDescent="0.25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</row>
    <row r="117" spans="2:19" ht="16.5" x14ac:dyDescent="0.25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</row>
    <row r="118" spans="2:19" ht="16.5" x14ac:dyDescent="0.25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</row>
    <row r="119" spans="2:19" ht="16.5" x14ac:dyDescent="0.25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</row>
    <row r="120" spans="2:19" ht="16.5" x14ac:dyDescent="0.25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</row>
    <row r="121" spans="2:19" ht="16.5" x14ac:dyDescent="0.25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</row>
    <row r="122" spans="2:19" ht="16.5" x14ac:dyDescent="0.25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</row>
    <row r="123" spans="2:19" ht="16.5" x14ac:dyDescent="0.25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</row>
    <row r="124" spans="2:19" ht="16.5" x14ac:dyDescent="0.25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</row>
    <row r="125" spans="2:19" ht="16.5" x14ac:dyDescent="0.25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</row>
    <row r="126" spans="2:19" ht="16.5" x14ac:dyDescent="0.2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</row>
    <row r="127" spans="2:19" ht="16.5" x14ac:dyDescent="0.25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</row>
    <row r="128" spans="2:19" ht="16.5" x14ac:dyDescent="0.2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</row>
    <row r="129" spans="2:19" ht="16.5" x14ac:dyDescent="0.25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</row>
    <row r="130" spans="2:19" ht="16.5" x14ac:dyDescent="0.25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</row>
    <row r="131" spans="2:19" ht="16.5" x14ac:dyDescent="0.25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</row>
    <row r="132" spans="2:19" ht="16.5" x14ac:dyDescent="0.25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</row>
    <row r="133" spans="2:19" ht="16.5" x14ac:dyDescent="0.25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</row>
    <row r="134" spans="2:19" ht="16.5" x14ac:dyDescent="0.2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</row>
    <row r="135" spans="2:19" ht="16.5" x14ac:dyDescent="0.25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</row>
    <row r="136" spans="2:19" ht="16.5" x14ac:dyDescent="0.25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</row>
    <row r="137" spans="2:19" ht="16.5" x14ac:dyDescent="0.25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</row>
    <row r="138" spans="2:19" ht="16.5" x14ac:dyDescent="0.25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</row>
    <row r="139" spans="2:19" ht="16.5" x14ac:dyDescent="0.25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</row>
    <row r="140" spans="2:19" ht="16.5" x14ac:dyDescent="0.25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</row>
    <row r="141" spans="2:19" ht="16.5" x14ac:dyDescent="0.25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</row>
    <row r="142" spans="2:19" ht="16.5" x14ac:dyDescent="0.25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</row>
    <row r="143" spans="2:19" ht="16.5" x14ac:dyDescent="0.25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</row>
    <row r="144" spans="2:19" ht="16.5" x14ac:dyDescent="0.25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</row>
    <row r="145" spans="2:19" ht="16.5" x14ac:dyDescent="0.25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</row>
    <row r="146" spans="2:19" ht="16.5" x14ac:dyDescent="0.25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</row>
    <row r="147" spans="2:19" ht="16.5" x14ac:dyDescent="0.25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</row>
    <row r="148" spans="2:19" ht="16.5" x14ac:dyDescent="0.25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</row>
    <row r="149" spans="2:19" ht="16.5" x14ac:dyDescent="0.25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</row>
    <row r="150" spans="2:19" ht="16.5" x14ac:dyDescent="0.25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</row>
    <row r="151" spans="2:19" ht="16.5" x14ac:dyDescent="0.25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</row>
    <row r="152" spans="2:19" ht="16.5" x14ac:dyDescent="0.25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</row>
    <row r="153" spans="2:19" ht="16.5" x14ac:dyDescent="0.25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</row>
    <row r="154" spans="2:19" ht="16.5" x14ac:dyDescent="0.25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</row>
    <row r="155" spans="2:19" ht="16.5" x14ac:dyDescent="0.25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</row>
    <row r="156" spans="2:19" ht="16.5" x14ac:dyDescent="0.25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</row>
    <row r="157" spans="2:19" ht="16.5" x14ac:dyDescent="0.25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</row>
    <row r="158" spans="2:19" ht="16.5" x14ac:dyDescent="0.25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</row>
    <row r="159" spans="2:19" ht="16.5" x14ac:dyDescent="0.25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</row>
    <row r="160" spans="2:19" ht="16.5" x14ac:dyDescent="0.25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</row>
    <row r="161" spans="2:19" ht="16.5" x14ac:dyDescent="0.25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</row>
    <row r="162" spans="2:19" ht="16.5" x14ac:dyDescent="0.25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</row>
    <row r="163" spans="2:19" ht="16.5" x14ac:dyDescent="0.25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</row>
    <row r="164" spans="2:19" ht="16.5" x14ac:dyDescent="0.25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</row>
    <row r="165" spans="2:19" ht="16.5" x14ac:dyDescent="0.25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</row>
    <row r="166" spans="2:19" ht="16.5" x14ac:dyDescent="0.25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 spans="2:19" ht="16.5" x14ac:dyDescent="0.25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 spans="2:19" ht="16.5" x14ac:dyDescent="0.25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 spans="2:19" ht="16.5" x14ac:dyDescent="0.25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 spans="2:19" ht="16.5" x14ac:dyDescent="0.25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 spans="2:19" ht="16.5" x14ac:dyDescent="0.25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 spans="2:19" ht="16.5" x14ac:dyDescent="0.25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</row>
    <row r="173" spans="2:19" ht="16.5" x14ac:dyDescent="0.25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</row>
    <row r="174" spans="2:19" ht="16.5" x14ac:dyDescent="0.25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</row>
    <row r="175" spans="2:19" ht="16.5" x14ac:dyDescent="0.25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 spans="2:19" ht="16.5" x14ac:dyDescent="0.25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 spans="2:19" ht="16.5" x14ac:dyDescent="0.25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 spans="2:19" ht="16.5" x14ac:dyDescent="0.25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 spans="2:19" ht="16.5" x14ac:dyDescent="0.25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 spans="2:19" ht="16.5" x14ac:dyDescent="0.25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 spans="2:19" ht="16.5" x14ac:dyDescent="0.25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 spans="2:19" ht="16.5" x14ac:dyDescent="0.25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 spans="2:19" ht="16.5" x14ac:dyDescent="0.25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 spans="2:19" ht="16.5" x14ac:dyDescent="0.25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</row>
    <row r="185" spans="2:19" ht="16.5" x14ac:dyDescent="0.25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</row>
    <row r="186" spans="2:19" ht="16.5" x14ac:dyDescent="0.25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</row>
    <row r="187" spans="2:19" ht="16.5" x14ac:dyDescent="0.25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</row>
    <row r="188" spans="2:19" ht="16.5" x14ac:dyDescent="0.25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</row>
    <row r="189" spans="2:19" ht="16.5" x14ac:dyDescent="0.25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</row>
    <row r="190" spans="2:19" ht="16.5" x14ac:dyDescent="0.25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</row>
    <row r="191" spans="2:19" ht="16.5" x14ac:dyDescent="0.25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</row>
    <row r="192" spans="2:19" ht="16.5" x14ac:dyDescent="0.25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</row>
    <row r="193" spans="2:19" ht="16.5" x14ac:dyDescent="0.25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</row>
    <row r="194" spans="2:19" ht="16.5" x14ac:dyDescent="0.25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</row>
    <row r="195" spans="2:19" ht="16.5" x14ac:dyDescent="0.25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</row>
    <row r="196" spans="2:19" ht="16.5" x14ac:dyDescent="0.25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</row>
    <row r="197" spans="2:19" ht="16.5" x14ac:dyDescent="0.25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</row>
    <row r="198" spans="2:19" ht="16.5" x14ac:dyDescent="0.25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</row>
    <row r="199" spans="2:19" ht="16.5" x14ac:dyDescent="0.25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</row>
    <row r="200" spans="2:19" ht="16.5" x14ac:dyDescent="0.25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</row>
    <row r="201" spans="2:19" ht="16.5" x14ac:dyDescent="0.25"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</row>
    <row r="202" spans="2:19" ht="16.5" x14ac:dyDescent="0.25"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</row>
    <row r="203" spans="2:19" ht="16.5" x14ac:dyDescent="0.25"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</row>
    <row r="204" spans="2:19" ht="16.5" x14ac:dyDescent="0.25"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</row>
    <row r="205" spans="2:19" ht="16.5" x14ac:dyDescent="0.25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</row>
    <row r="206" spans="2:19" ht="16.5" x14ac:dyDescent="0.25"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</row>
    <row r="207" spans="2:19" ht="16.5" x14ac:dyDescent="0.25"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</row>
    <row r="208" spans="2:19" ht="16.5" x14ac:dyDescent="0.25"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</row>
    <row r="209" spans="2:19" ht="16.5" x14ac:dyDescent="0.25"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</row>
    <row r="210" spans="2:19" ht="16.5" x14ac:dyDescent="0.25"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</row>
    <row r="211" spans="2:19" ht="16.5" x14ac:dyDescent="0.25"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</row>
    <row r="212" spans="2:19" ht="16.5" x14ac:dyDescent="0.25"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</row>
    <row r="213" spans="2:19" ht="16.5" x14ac:dyDescent="0.25"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</row>
    <row r="214" spans="2:19" ht="16.5" x14ac:dyDescent="0.25"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</row>
    <row r="215" spans="2:19" ht="16.5" x14ac:dyDescent="0.25"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</row>
    <row r="216" spans="2:19" ht="16.5" x14ac:dyDescent="0.25"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</row>
    <row r="217" spans="2:19" ht="16.5" x14ac:dyDescent="0.25"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</row>
    <row r="218" spans="2:19" ht="16.5" x14ac:dyDescent="0.25"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</row>
    <row r="219" spans="2:19" ht="16.5" x14ac:dyDescent="0.25"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</row>
    <row r="220" spans="2:19" ht="16.5" x14ac:dyDescent="0.25"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</row>
    <row r="221" spans="2:19" ht="16.5" x14ac:dyDescent="0.25"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</row>
    <row r="222" spans="2:19" ht="16.5" x14ac:dyDescent="0.25"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</row>
    <row r="223" spans="2:19" ht="16.5" x14ac:dyDescent="0.25"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</row>
    <row r="224" spans="2:19" ht="16.5" x14ac:dyDescent="0.25"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</row>
    <row r="225" spans="2:19" ht="16.5" x14ac:dyDescent="0.25"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</row>
    <row r="226" spans="2:19" ht="16.5" x14ac:dyDescent="0.25"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</row>
    <row r="227" spans="2:19" ht="16.5" x14ac:dyDescent="0.25"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</row>
    <row r="228" spans="2:19" ht="16.5" x14ac:dyDescent="0.25"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</row>
    <row r="229" spans="2:19" ht="16.5" x14ac:dyDescent="0.25"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</row>
    <row r="230" spans="2:19" ht="16.5" x14ac:dyDescent="0.25"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</row>
    <row r="231" spans="2:19" ht="16.5" x14ac:dyDescent="0.25"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</row>
    <row r="232" spans="2:19" ht="16.5" x14ac:dyDescent="0.25"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</row>
    <row r="233" spans="2:19" ht="16.5" x14ac:dyDescent="0.25"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</row>
    <row r="234" spans="2:19" ht="16.5" x14ac:dyDescent="0.25"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</row>
    <row r="235" spans="2:19" ht="16.5" x14ac:dyDescent="0.25"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</row>
    <row r="236" spans="2:19" ht="16.5" x14ac:dyDescent="0.25"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</row>
    <row r="237" spans="2:19" ht="16.5" x14ac:dyDescent="0.25"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</row>
    <row r="238" spans="2:19" ht="16.5" x14ac:dyDescent="0.25"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</row>
    <row r="239" spans="2:19" ht="16.5" x14ac:dyDescent="0.25"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</row>
    <row r="240" spans="2:19" ht="16.5" x14ac:dyDescent="0.25"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</row>
    <row r="241" spans="2:19" ht="16.5" x14ac:dyDescent="0.25"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</row>
    <row r="242" spans="2:19" ht="16.5" x14ac:dyDescent="0.25"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</row>
    <row r="243" spans="2:19" ht="16.5" x14ac:dyDescent="0.25"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</row>
    <row r="244" spans="2:19" ht="16.5" x14ac:dyDescent="0.25"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</row>
    <row r="245" spans="2:19" ht="16.5" x14ac:dyDescent="0.25"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</row>
    <row r="246" spans="2:19" ht="16.5" x14ac:dyDescent="0.25"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</row>
    <row r="247" spans="2:19" ht="16.5" x14ac:dyDescent="0.25"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</row>
    <row r="248" spans="2:19" ht="16.5" x14ac:dyDescent="0.25"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</row>
    <row r="249" spans="2:19" ht="16.5" x14ac:dyDescent="0.25"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</row>
    <row r="250" spans="2:19" ht="16.5" x14ac:dyDescent="0.25"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</row>
    <row r="251" spans="2:19" ht="16.5" x14ac:dyDescent="0.25"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</row>
    <row r="252" spans="2:19" ht="16.5" x14ac:dyDescent="0.25"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</row>
    <row r="253" spans="2:19" ht="16.5" x14ac:dyDescent="0.25"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</row>
    <row r="254" spans="2:19" ht="16.5" x14ac:dyDescent="0.25"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</row>
    <row r="255" spans="2:19" ht="16.5" x14ac:dyDescent="0.25"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</row>
    <row r="256" spans="2:19" ht="16.5" x14ac:dyDescent="0.25"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</row>
    <row r="257" spans="2:19" ht="16.5" x14ac:dyDescent="0.25"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</row>
    <row r="258" spans="2:19" ht="16.5" x14ac:dyDescent="0.25"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</row>
    <row r="259" spans="2:19" ht="16.5" x14ac:dyDescent="0.25"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</row>
    <row r="260" spans="2:19" ht="16.5" x14ac:dyDescent="0.25"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</row>
    <row r="261" spans="2:19" ht="16.5" x14ac:dyDescent="0.25"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</row>
    <row r="262" spans="2:19" ht="16.5" x14ac:dyDescent="0.25"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</row>
    <row r="263" spans="2:19" ht="16.5" x14ac:dyDescent="0.25"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</row>
    <row r="264" spans="2:19" ht="16.5" x14ac:dyDescent="0.25"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</row>
    <row r="265" spans="2:19" ht="16.5" x14ac:dyDescent="0.25"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</row>
    <row r="266" spans="2:19" ht="16.5" x14ac:dyDescent="0.25"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</row>
    <row r="267" spans="2:19" ht="16.5" x14ac:dyDescent="0.25"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</row>
    <row r="268" spans="2:19" ht="16.5" x14ac:dyDescent="0.25"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</row>
    <row r="269" spans="2:19" ht="16.5" x14ac:dyDescent="0.25"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</row>
    <row r="270" spans="2:19" ht="16.5" x14ac:dyDescent="0.25"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</row>
    <row r="271" spans="2:19" ht="16.5" x14ac:dyDescent="0.25"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</row>
    <row r="272" spans="2:19" ht="16.5" x14ac:dyDescent="0.25"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</row>
    <row r="273" spans="2:19" ht="16.5" x14ac:dyDescent="0.25"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</row>
    <row r="274" spans="2:19" ht="16.5" x14ac:dyDescent="0.25"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</row>
    <row r="275" spans="2:19" ht="16.5" x14ac:dyDescent="0.25"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</row>
    <row r="276" spans="2:19" ht="16.5" x14ac:dyDescent="0.25"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</row>
    <row r="277" spans="2:19" ht="16.5" x14ac:dyDescent="0.25"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</row>
    <row r="278" spans="2:19" ht="16.5" x14ac:dyDescent="0.25"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</row>
    <row r="279" spans="2:19" ht="16.5" x14ac:dyDescent="0.25"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</row>
    <row r="280" spans="2:19" ht="16.5" x14ac:dyDescent="0.25"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</row>
    <row r="281" spans="2:19" ht="16.5" x14ac:dyDescent="0.25"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</row>
    <row r="282" spans="2:19" ht="16.5" x14ac:dyDescent="0.25"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</row>
    <row r="283" spans="2:19" ht="16.5" x14ac:dyDescent="0.25"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</row>
    <row r="284" spans="2:19" ht="16.5" x14ac:dyDescent="0.25"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</row>
    <row r="285" spans="2:19" ht="16.5" x14ac:dyDescent="0.25"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</row>
    <row r="286" spans="2:19" ht="16.5" x14ac:dyDescent="0.25"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</row>
    <row r="287" spans="2:19" ht="16.5" x14ac:dyDescent="0.25"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</row>
    <row r="288" spans="2:19" ht="16.5" x14ac:dyDescent="0.25"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</row>
    <row r="289" spans="2:19" ht="16.5" x14ac:dyDescent="0.25"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</row>
    <row r="290" spans="2:19" ht="16.5" x14ac:dyDescent="0.25"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</row>
    <row r="291" spans="2:19" ht="16.5" x14ac:dyDescent="0.25"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</row>
    <row r="292" spans="2:19" ht="16.5" x14ac:dyDescent="0.25"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</row>
    <row r="293" spans="2:19" ht="16.5" x14ac:dyDescent="0.25"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</row>
    <row r="294" spans="2:19" ht="16.5" x14ac:dyDescent="0.25"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</row>
    <row r="295" spans="2:19" ht="16.5" x14ac:dyDescent="0.25"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</row>
    <row r="296" spans="2:19" ht="16.5" x14ac:dyDescent="0.25"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</row>
    <row r="297" spans="2:19" ht="16.5" x14ac:dyDescent="0.25"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</row>
    <row r="298" spans="2:19" ht="16.5" x14ac:dyDescent="0.25"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</row>
  </sheetData>
  <mergeCells count="61">
    <mergeCell ref="C11:P11"/>
    <mergeCell ref="Q11:S11"/>
    <mergeCell ref="C12:P12"/>
    <mergeCell ref="B2:F2"/>
    <mergeCell ref="J2:S4"/>
    <mergeCell ref="B3:F3"/>
    <mergeCell ref="B4:F4"/>
    <mergeCell ref="B5:S5"/>
    <mergeCell ref="C10:P10"/>
    <mergeCell ref="Q10:S10"/>
    <mergeCell ref="Q12:S12"/>
    <mergeCell ref="W10:X10"/>
    <mergeCell ref="B6:D6"/>
    <mergeCell ref="E6:F6"/>
    <mergeCell ref="N6:P6"/>
    <mergeCell ref="V6:X6"/>
    <mergeCell ref="B7:D7"/>
    <mergeCell ref="E7:F7"/>
    <mergeCell ref="E8:F8"/>
    <mergeCell ref="G8:I8"/>
    <mergeCell ref="C13:P13"/>
    <mergeCell ref="C15:P15"/>
    <mergeCell ref="Q15:S15"/>
    <mergeCell ref="C16:P16"/>
    <mergeCell ref="Q16:S16"/>
    <mergeCell ref="C14:P14"/>
    <mergeCell ref="Q14:S14"/>
    <mergeCell ref="C17:P17"/>
    <mergeCell ref="Q17:S17"/>
    <mergeCell ref="C18:P18"/>
    <mergeCell ref="Q18:S18"/>
    <mergeCell ref="C19:P19"/>
    <mergeCell ref="Q19:S19"/>
    <mergeCell ref="C20:P20"/>
    <mergeCell ref="Q20:S20"/>
    <mergeCell ref="C21:P21"/>
    <mergeCell ref="Q21:S21"/>
    <mergeCell ref="C22:P22"/>
    <mergeCell ref="Q22:S22"/>
    <mergeCell ref="C23:P23"/>
    <mergeCell ref="Q23:S23"/>
    <mergeCell ref="C24:P24"/>
    <mergeCell ref="Q24:S24"/>
    <mergeCell ref="C25:P25"/>
    <mergeCell ref="Q25:S25"/>
    <mergeCell ref="C26:P26"/>
    <mergeCell ref="Q26:S26"/>
    <mergeCell ref="C27:P27"/>
    <mergeCell ref="Q27:S27"/>
    <mergeCell ref="C28:P28"/>
    <mergeCell ref="Q28:S28"/>
    <mergeCell ref="C29:P29"/>
    <mergeCell ref="Q29:S29"/>
    <mergeCell ref="O35:S35"/>
    <mergeCell ref="C30:P30"/>
    <mergeCell ref="C31:P31"/>
    <mergeCell ref="Q31:S31"/>
    <mergeCell ref="C32:P32"/>
    <mergeCell ref="Q32:S32"/>
    <mergeCell ref="B33:E33"/>
    <mergeCell ref="O33:S33"/>
  </mergeCells>
  <pageMargins left="0.31496062992125984" right="0.31496062992125984" top="0.74803149606299213" bottom="0.35433070866141736" header="0.31496062992125984" footer="0.31496062992125984"/>
  <pageSetup paperSize="9" scale="8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43C33-98CE-4A2B-B229-9B7E5D987BA2}">
  <dimension ref="A1:X298"/>
  <sheetViews>
    <sheetView topLeftCell="A13" zoomScale="130" zoomScaleNormal="130" workbookViewId="0">
      <selection activeCell="E6" sqref="E6:F6"/>
    </sheetView>
  </sheetViews>
  <sheetFormatPr defaultColWidth="9.140625" defaultRowHeight="15" x14ac:dyDescent="0.25"/>
  <cols>
    <col min="1" max="1" width="2.7109375" style="1" customWidth="1"/>
    <col min="2" max="2" width="8.42578125" style="1" customWidth="1"/>
    <col min="3" max="3" width="10.140625" style="1" customWidth="1"/>
    <col min="4" max="4" width="9.7109375" style="1" customWidth="1"/>
    <col min="5" max="5" width="11.28515625" style="1" customWidth="1"/>
    <col min="6" max="6" width="4.5703125" style="1" customWidth="1"/>
    <col min="7" max="7" width="1.140625" style="1" customWidth="1"/>
    <col min="8" max="8" width="1" style="1" customWidth="1"/>
    <col min="9" max="9" width="4.7109375" style="1" customWidth="1"/>
    <col min="10" max="10" width="4.28515625" style="1" customWidth="1"/>
    <col min="11" max="11" width="2.85546875" style="1" customWidth="1"/>
    <col min="12" max="12" width="2.28515625" style="1" customWidth="1"/>
    <col min="13" max="13" width="4.140625" style="1" customWidth="1"/>
    <col min="14" max="14" width="4.28515625" style="1" customWidth="1"/>
    <col min="15" max="15" width="2.7109375" style="1" customWidth="1"/>
    <col min="16" max="16" width="2.140625" style="1" customWidth="1"/>
    <col min="17" max="17" width="20.140625" style="1" customWidth="1"/>
    <col min="18" max="19" width="7.140625" style="1" hidden="1" customWidth="1"/>
    <col min="20" max="20" width="8.85546875" style="1" customWidth="1"/>
    <col min="21" max="16384" width="9.140625" style="2"/>
  </cols>
  <sheetData>
    <row r="1" spans="2:24" ht="6" customHeight="1" x14ac:dyDescent="0.25"/>
    <row r="2" spans="2:24" s="1" customFormat="1" ht="17.45" customHeight="1" x14ac:dyDescent="0.25">
      <c r="B2" s="83"/>
      <c r="C2" s="83"/>
      <c r="D2" s="83"/>
      <c r="E2" s="83"/>
      <c r="F2" s="83"/>
      <c r="G2" s="3"/>
      <c r="H2" s="3"/>
      <c r="I2" s="3"/>
      <c r="J2" s="84" t="s">
        <v>32</v>
      </c>
      <c r="K2" s="84"/>
      <c r="L2" s="84"/>
      <c r="M2" s="84"/>
      <c r="N2" s="84"/>
      <c r="O2" s="84"/>
      <c r="P2" s="84"/>
      <c r="Q2" s="84"/>
      <c r="R2" s="84"/>
      <c r="S2" s="84"/>
    </row>
    <row r="3" spans="2:24" s="1" customFormat="1" ht="13.35" customHeight="1" x14ac:dyDescent="0.25">
      <c r="B3" s="83"/>
      <c r="C3" s="83"/>
      <c r="D3" s="83"/>
      <c r="E3" s="83"/>
      <c r="F3" s="83"/>
      <c r="G3" s="3"/>
      <c r="H3" s="3"/>
      <c r="I3" s="3"/>
      <c r="J3" s="84"/>
      <c r="K3" s="84"/>
      <c r="L3" s="84"/>
      <c r="M3" s="84"/>
      <c r="N3" s="84"/>
      <c r="O3" s="84"/>
      <c r="P3" s="84"/>
      <c r="Q3" s="84"/>
      <c r="R3" s="84"/>
      <c r="S3" s="84"/>
    </row>
    <row r="4" spans="2:24" s="1" customFormat="1" ht="5.25" customHeight="1" x14ac:dyDescent="0.25">
      <c r="B4" s="83"/>
      <c r="C4" s="83"/>
      <c r="D4" s="83"/>
      <c r="E4" s="83"/>
      <c r="F4" s="83"/>
      <c r="G4" s="3"/>
      <c r="H4" s="3"/>
      <c r="I4" s="3"/>
      <c r="J4" s="84"/>
      <c r="K4" s="84"/>
      <c r="L4" s="84"/>
      <c r="M4" s="84"/>
      <c r="N4" s="84"/>
      <c r="O4" s="84"/>
      <c r="P4" s="84"/>
      <c r="Q4" s="84"/>
      <c r="R4" s="84"/>
      <c r="S4" s="84"/>
    </row>
    <row r="5" spans="2:24" s="1" customFormat="1" ht="38.25" customHeight="1" thickBot="1" x14ac:dyDescent="0.3">
      <c r="B5" s="85" t="s">
        <v>31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</row>
    <row r="6" spans="2:24" s="4" customFormat="1" ht="33" customHeight="1" x14ac:dyDescent="0.25">
      <c r="B6" s="72" t="s">
        <v>0</v>
      </c>
      <c r="C6" s="73"/>
      <c r="D6" s="73"/>
      <c r="E6" s="74">
        <f>106000*1.33*12-9600+E7</f>
        <v>1820160</v>
      </c>
      <c r="F6" s="75"/>
      <c r="G6" s="5" t="s">
        <v>1</v>
      </c>
      <c r="H6" s="6"/>
      <c r="J6" s="5"/>
      <c r="K6" s="5"/>
      <c r="L6" s="5"/>
      <c r="M6" s="5"/>
      <c r="N6" s="76"/>
      <c r="O6" s="76"/>
      <c r="P6" s="76"/>
      <c r="Q6" s="28">
        <f>E6-E8</f>
        <v>436</v>
      </c>
      <c r="R6" s="6" t="s">
        <v>1</v>
      </c>
      <c r="S6" s="6"/>
      <c r="T6" s="7"/>
      <c r="U6" s="7"/>
      <c r="V6" s="57"/>
      <c r="W6" s="58"/>
      <c r="X6" s="59"/>
    </row>
    <row r="7" spans="2:24" s="4" customFormat="1" ht="50.25" customHeight="1" thickBot="1" x14ac:dyDescent="0.3">
      <c r="B7" s="77" t="s">
        <v>29</v>
      </c>
      <c r="C7" s="78"/>
      <c r="D7" s="78"/>
      <c r="E7" s="79">
        <v>138000</v>
      </c>
      <c r="F7" s="80"/>
      <c r="G7" s="5"/>
      <c r="H7" s="6"/>
      <c r="J7" s="5"/>
      <c r="K7" s="5"/>
      <c r="L7" s="5"/>
      <c r="M7" s="5"/>
      <c r="N7" s="5"/>
      <c r="O7" s="5"/>
      <c r="P7" s="5"/>
      <c r="Q7" s="5"/>
      <c r="R7" s="6"/>
      <c r="S7" s="6"/>
      <c r="T7" s="7"/>
      <c r="U7" s="7"/>
      <c r="V7" s="26"/>
      <c r="W7" s="26"/>
      <c r="X7" s="26"/>
    </row>
    <row r="8" spans="2:24" s="8" customFormat="1" ht="18" customHeight="1" x14ac:dyDescent="0.25">
      <c r="B8" s="27" t="s">
        <v>2</v>
      </c>
      <c r="C8" s="27"/>
      <c r="D8" s="27"/>
      <c r="E8" s="81">
        <f>Q32</f>
        <v>1819724</v>
      </c>
      <c r="F8" s="81"/>
      <c r="G8" s="82" t="s">
        <v>1</v>
      </c>
      <c r="H8" s="82"/>
      <c r="I8" s="82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4" s="8" customFormat="1" ht="2.25" customHeight="1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24" s="4" customFormat="1" ht="32.25" customHeight="1" x14ac:dyDescent="0.25">
      <c r="B10" s="9" t="s">
        <v>3</v>
      </c>
      <c r="C10" s="86" t="s">
        <v>4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8"/>
      <c r="Q10" s="86" t="s">
        <v>5</v>
      </c>
      <c r="R10" s="87"/>
      <c r="S10" s="88"/>
      <c r="T10" s="10"/>
      <c r="W10" s="71"/>
      <c r="X10" s="71"/>
    </row>
    <row r="11" spans="2:24" s="11" customFormat="1" ht="173.25" customHeight="1" x14ac:dyDescent="0.25">
      <c r="B11" s="12">
        <v>1</v>
      </c>
      <c r="C11" s="54" t="s">
        <v>19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6"/>
      <c r="Q11" s="57">
        <f>(15000+15000)*12+15000*5+51000*7</f>
        <v>792000</v>
      </c>
      <c r="R11" s="58"/>
      <c r="S11" s="59"/>
      <c r="T11" s="13"/>
    </row>
    <row r="12" spans="2:24" s="11" customFormat="1" ht="23.25" customHeight="1" x14ac:dyDescent="0.25">
      <c r="B12" s="12">
        <f>B11+1</f>
        <v>2</v>
      </c>
      <c r="C12" s="54" t="s">
        <v>16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6"/>
      <c r="Q12" s="57">
        <v>239184</v>
      </c>
      <c r="R12" s="58"/>
      <c r="S12" s="59"/>
      <c r="T12" s="13"/>
    </row>
    <row r="13" spans="2:24" s="11" customFormat="1" ht="160.5" customHeight="1" x14ac:dyDescent="0.25">
      <c r="B13" s="12"/>
      <c r="C13" s="54" t="s">
        <v>28</v>
      </c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6"/>
      <c r="Q13" s="22">
        <f>10000+13000+3000+6000+3000</f>
        <v>35000</v>
      </c>
      <c r="R13" s="23"/>
      <c r="S13" s="24"/>
      <c r="T13" s="13"/>
    </row>
    <row r="14" spans="2:24" s="11" customFormat="1" ht="36.75" customHeight="1" x14ac:dyDescent="0.25">
      <c r="B14" s="12">
        <f>B12+1</f>
        <v>3</v>
      </c>
      <c r="C14" s="54" t="s">
        <v>66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6"/>
      <c r="Q14" s="57">
        <v>10500</v>
      </c>
      <c r="R14" s="58"/>
      <c r="S14" s="59"/>
      <c r="T14" s="13"/>
    </row>
    <row r="15" spans="2:24" s="11" customFormat="1" ht="24.75" customHeight="1" x14ac:dyDescent="0.25">
      <c r="B15" s="12">
        <f>B14+1</f>
        <v>4</v>
      </c>
      <c r="C15" s="54" t="s">
        <v>20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6"/>
      <c r="Q15" s="57">
        <f>5260*4</f>
        <v>21040</v>
      </c>
      <c r="R15" s="58"/>
      <c r="S15" s="59"/>
      <c r="T15" s="14"/>
    </row>
    <row r="16" spans="2:24" s="11" customFormat="1" ht="24" customHeight="1" x14ac:dyDescent="0.25">
      <c r="B16" s="12">
        <f t="shared" ref="B16:B27" si="0">B15+1</f>
        <v>5</v>
      </c>
      <c r="C16" s="54" t="s">
        <v>21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6"/>
      <c r="Q16" s="57">
        <v>3000</v>
      </c>
      <c r="R16" s="58"/>
      <c r="S16" s="59"/>
      <c r="T16" s="14"/>
    </row>
    <row r="17" spans="2:20" s="11" customFormat="1" ht="39.75" customHeight="1" x14ac:dyDescent="0.25">
      <c r="B17" s="12">
        <f t="shared" si="0"/>
        <v>6</v>
      </c>
      <c r="C17" s="54" t="s">
        <v>22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6"/>
      <c r="Q17" s="57">
        <v>27000</v>
      </c>
      <c r="R17" s="58"/>
      <c r="S17" s="59"/>
      <c r="T17" s="14"/>
    </row>
    <row r="18" spans="2:20" s="11" customFormat="1" ht="28.5" customHeight="1" x14ac:dyDescent="0.25">
      <c r="B18" s="12">
        <f t="shared" si="0"/>
        <v>7</v>
      </c>
      <c r="C18" s="54" t="s">
        <v>6</v>
      </c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6"/>
      <c r="Q18" s="57">
        <v>155000</v>
      </c>
      <c r="R18" s="58"/>
      <c r="S18" s="59"/>
      <c r="T18" s="13"/>
    </row>
    <row r="19" spans="2:20" s="11" customFormat="1" ht="45.75" customHeight="1" x14ac:dyDescent="0.25">
      <c r="B19" s="12">
        <f t="shared" si="0"/>
        <v>8</v>
      </c>
      <c r="C19" s="54" t="s">
        <v>7</v>
      </c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6"/>
      <c r="Q19" s="57">
        <f>65000+53000+12000+24000</f>
        <v>154000</v>
      </c>
      <c r="R19" s="58"/>
      <c r="S19" s="59"/>
      <c r="T19" s="13"/>
    </row>
    <row r="20" spans="2:20" s="11" customFormat="1" ht="39.75" customHeight="1" x14ac:dyDescent="0.25">
      <c r="B20" s="12">
        <f t="shared" si="0"/>
        <v>9</v>
      </c>
      <c r="C20" s="54" t="s">
        <v>8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6"/>
      <c r="Q20" s="57">
        <v>12000</v>
      </c>
      <c r="R20" s="58"/>
      <c r="S20" s="59"/>
      <c r="T20" s="13"/>
    </row>
    <row r="21" spans="2:20" s="11" customFormat="1" ht="93.75" customHeight="1" x14ac:dyDescent="0.25">
      <c r="B21" s="12">
        <f t="shared" si="0"/>
        <v>10</v>
      </c>
      <c r="C21" s="54" t="s">
        <v>9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6"/>
      <c r="Q21" s="57">
        <f>14000+6000</f>
        <v>20000</v>
      </c>
      <c r="R21" s="58"/>
      <c r="S21" s="59"/>
      <c r="T21" s="13"/>
    </row>
    <row r="22" spans="2:20" s="11" customFormat="1" ht="26.25" customHeight="1" x14ac:dyDescent="0.25">
      <c r="B22" s="12">
        <f t="shared" si="0"/>
        <v>11</v>
      </c>
      <c r="C22" s="54" t="s">
        <v>10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6"/>
      <c r="Q22" s="57">
        <v>7000</v>
      </c>
      <c r="R22" s="58"/>
      <c r="S22" s="59"/>
      <c r="T22" s="14"/>
    </row>
    <row r="23" spans="2:20" s="11" customFormat="1" ht="41.25" customHeight="1" x14ac:dyDescent="0.25">
      <c r="B23" s="12">
        <v>12</v>
      </c>
      <c r="C23" s="54" t="s">
        <v>11</v>
      </c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70"/>
      <c r="Q23" s="57">
        <v>25000</v>
      </c>
      <c r="R23" s="69"/>
      <c r="S23" s="70"/>
      <c r="T23" s="14"/>
    </row>
    <row r="24" spans="2:20" s="11" customFormat="1" ht="45" customHeight="1" x14ac:dyDescent="0.25">
      <c r="B24" s="12">
        <f t="shared" si="0"/>
        <v>13</v>
      </c>
      <c r="C24" s="54" t="s">
        <v>12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6"/>
      <c r="Q24" s="57">
        <v>20000</v>
      </c>
      <c r="R24" s="58"/>
      <c r="S24" s="59"/>
      <c r="T24" s="13"/>
    </row>
    <row r="25" spans="2:20" s="11" customFormat="1" ht="35.25" customHeight="1" x14ac:dyDescent="0.25">
      <c r="B25" s="12">
        <v>14</v>
      </c>
      <c r="C25" s="54" t="s">
        <v>17</v>
      </c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  <c r="Q25" s="57">
        <v>48000</v>
      </c>
      <c r="R25" s="58"/>
      <c r="S25" s="59"/>
      <c r="T25" s="13"/>
    </row>
    <row r="26" spans="2:20" s="11" customFormat="1" ht="56.25" customHeight="1" x14ac:dyDescent="0.25">
      <c r="B26" s="12">
        <f t="shared" si="0"/>
        <v>15</v>
      </c>
      <c r="C26" s="54" t="s">
        <v>18</v>
      </c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6"/>
      <c r="Q26" s="57">
        <v>30000</v>
      </c>
      <c r="R26" s="58"/>
      <c r="S26" s="59"/>
      <c r="T26" s="13"/>
    </row>
    <row r="27" spans="2:20" s="11" customFormat="1" ht="70.5" customHeight="1" x14ac:dyDescent="0.25">
      <c r="B27" s="12">
        <f t="shared" si="0"/>
        <v>16</v>
      </c>
      <c r="C27" s="66" t="s">
        <v>13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8"/>
      <c r="Q27" s="57">
        <v>28000</v>
      </c>
      <c r="R27" s="58"/>
      <c r="S27" s="59"/>
      <c r="T27" s="13"/>
    </row>
    <row r="28" spans="2:20" s="11" customFormat="1" ht="105" customHeight="1" x14ac:dyDescent="0.25">
      <c r="B28" s="12">
        <v>17</v>
      </c>
      <c r="C28" s="54" t="s">
        <v>23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6"/>
      <c r="Q28" s="57">
        <v>25000</v>
      </c>
      <c r="R28" s="58"/>
      <c r="S28" s="59"/>
      <c r="T28" s="13"/>
    </row>
    <row r="29" spans="2:20" s="11" customFormat="1" ht="30.75" customHeight="1" x14ac:dyDescent="0.25">
      <c r="B29" s="12">
        <v>18</v>
      </c>
      <c r="C29" s="54" t="s">
        <v>24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6"/>
      <c r="Q29" s="57">
        <f>15000+20000</f>
        <v>35000</v>
      </c>
      <c r="R29" s="58"/>
      <c r="S29" s="59"/>
      <c r="T29" s="13"/>
    </row>
    <row r="30" spans="2:20" s="11" customFormat="1" ht="30.75" customHeight="1" x14ac:dyDescent="0.25">
      <c r="B30" s="12">
        <v>19</v>
      </c>
      <c r="C30" s="54" t="s">
        <v>25</v>
      </c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6"/>
      <c r="Q30" s="22">
        <f>6000+3000</f>
        <v>9000</v>
      </c>
      <c r="R30" s="23"/>
      <c r="S30" s="24"/>
      <c r="T30" s="13"/>
    </row>
    <row r="31" spans="2:20" s="11" customFormat="1" ht="46.5" customHeight="1" x14ac:dyDescent="0.25">
      <c r="B31" s="12">
        <v>20</v>
      </c>
      <c r="C31" s="54" t="s">
        <v>26</v>
      </c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6"/>
      <c r="Q31" s="57">
        <f>90000+34000</f>
        <v>124000</v>
      </c>
      <c r="R31" s="58"/>
      <c r="S31" s="59"/>
      <c r="T31" s="13"/>
    </row>
    <row r="32" spans="2:20" s="11" customFormat="1" ht="123.75" customHeight="1" x14ac:dyDescent="0.25">
      <c r="B32" s="12"/>
      <c r="C32" s="61" t="s">
        <v>48</v>
      </c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3"/>
      <c r="Q32" s="57">
        <f>SUM(Q11:S31)</f>
        <v>1819724</v>
      </c>
      <c r="R32" s="58"/>
      <c r="S32" s="59"/>
      <c r="T32" s="13"/>
    </row>
    <row r="33" spans="2:19" s="11" customFormat="1" ht="16.5" x14ac:dyDescent="0.25">
      <c r="B33" s="64"/>
      <c r="C33" s="64"/>
      <c r="D33" s="64"/>
      <c r="E33" s="64"/>
      <c r="F33" s="15"/>
      <c r="G33" s="15"/>
      <c r="H33" s="15"/>
      <c r="I33" s="15"/>
      <c r="J33" s="15"/>
      <c r="K33" s="15"/>
      <c r="L33" s="15"/>
      <c r="M33" s="15"/>
      <c r="N33" s="15"/>
      <c r="O33" s="65"/>
      <c r="P33" s="65"/>
      <c r="Q33" s="65"/>
      <c r="R33" s="65"/>
      <c r="S33" s="65"/>
    </row>
    <row r="34" spans="2:19" s="11" customFormat="1" ht="16.5" x14ac:dyDescent="0.25">
      <c r="B34" s="25"/>
      <c r="C34" s="25" t="s">
        <v>33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</row>
    <row r="35" spans="2:19" s="4" customFormat="1" ht="16.5" x14ac:dyDescent="0.25">
      <c r="B35" s="15"/>
      <c r="C35" s="15" t="s">
        <v>34</v>
      </c>
      <c r="D35" s="15"/>
      <c r="E35" s="15"/>
      <c r="F35" s="25"/>
      <c r="G35" s="25"/>
      <c r="H35" s="25"/>
      <c r="I35" s="25"/>
      <c r="J35" s="25"/>
      <c r="K35" s="25"/>
      <c r="L35" s="25"/>
      <c r="M35" s="25"/>
      <c r="N35" s="25"/>
      <c r="O35" s="60"/>
      <c r="P35" s="60"/>
      <c r="Q35" s="60"/>
      <c r="R35" s="60"/>
      <c r="S35" s="60"/>
    </row>
    <row r="36" spans="2:19" s="8" customFormat="1" ht="16.5" x14ac:dyDescent="0.25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2:19" ht="16.5" x14ac:dyDescent="0.25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</row>
    <row r="38" spans="2:19" ht="16.5" x14ac:dyDescent="0.25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</row>
    <row r="39" spans="2:19" ht="16.5" x14ac:dyDescent="0.25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2:19" ht="16.5" x14ac:dyDescent="0.25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</row>
    <row r="41" spans="2:19" ht="16.5" x14ac:dyDescent="0.2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</row>
    <row r="42" spans="2:19" ht="16.5" x14ac:dyDescent="0.2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</row>
    <row r="43" spans="2:19" ht="16.5" x14ac:dyDescent="0.2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</row>
    <row r="44" spans="2:19" ht="16.5" x14ac:dyDescent="0.2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</row>
    <row r="45" spans="2:19" ht="16.5" x14ac:dyDescent="0.2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</row>
    <row r="46" spans="2:19" ht="16.5" x14ac:dyDescent="0.2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</row>
    <row r="47" spans="2:19" ht="16.5" x14ac:dyDescent="0.2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</row>
    <row r="48" spans="2:19" ht="16.5" x14ac:dyDescent="0.2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</row>
    <row r="49" spans="2:19" ht="16.5" x14ac:dyDescent="0.2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</row>
    <row r="50" spans="2:19" ht="16.5" x14ac:dyDescent="0.2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</row>
    <row r="51" spans="2:19" ht="16.5" x14ac:dyDescent="0.2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</row>
    <row r="52" spans="2:19" ht="16.5" x14ac:dyDescent="0.2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spans="2:19" ht="16.5" x14ac:dyDescent="0.2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spans="2:19" ht="16.5" x14ac:dyDescent="0.2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spans="2:19" ht="16.5" x14ac:dyDescent="0.2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spans="2:19" ht="16.5" x14ac:dyDescent="0.2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</row>
    <row r="57" spans="2:19" ht="16.5" x14ac:dyDescent="0.2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 spans="2:19" ht="16.5" x14ac:dyDescent="0.2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2:19" ht="16.5" x14ac:dyDescent="0.2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 spans="2:19" ht="16.5" x14ac:dyDescent="0.2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2:19" ht="16.5" x14ac:dyDescent="0.2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 spans="2:19" ht="16.5" x14ac:dyDescent="0.2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 spans="2:19" ht="16.5" x14ac:dyDescent="0.2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spans="2:19" ht="16.5" x14ac:dyDescent="0.2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 spans="2:19" ht="16.5" x14ac:dyDescent="0.2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</row>
    <row r="66" spans="2:19" ht="16.5" x14ac:dyDescent="0.2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</row>
    <row r="67" spans="2:19" ht="16.5" x14ac:dyDescent="0.2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</row>
    <row r="68" spans="2:19" ht="16.5" x14ac:dyDescent="0.2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</row>
    <row r="69" spans="2:19" ht="16.5" x14ac:dyDescent="0.2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</row>
    <row r="70" spans="2:19" ht="16.5" x14ac:dyDescent="0.2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</row>
    <row r="71" spans="2:19" ht="16.5" x14ac:dyDescent="0.2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</row>
    <row r="72" spans="2:19" ht="16.5" x14ac:dyDescent="0.2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</row>
    <row r="73" spans="2:19" ht="16.5" x14ac:dyDescent="0.2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</row>
    <row r="74" spans="2:19" ht="16.5" x14ac:dyDescent="0.2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</row>
    <row r="75" spans="2:19" ht="16.5" x14ac:dyDescent="0.2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</row>
    <row r="76" spans="2:19" ht="16.5" x14ac:dyDescent="0.2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</row>
    <row r="77" spans="2:19" ht="16.5" x14ac:dyDescent="0.2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</row>
    <row r="78" spans="2:19" ht="16.5" x14ac:dyDescent="0.2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</row>
    <row r="79" spans="2:19" ht="16.5" x14ac:dyDescent="0.2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  <row r="80" spans="2:19" ht="16.5" x14ac:dyDescent="0.2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</row>
    <row r="81" spans="2:19" ht="16.5" x14ac:dyDescent="0.2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</row>
    <row r="82" spans="2:19" ht="16.5" x14ac:dyDescent="0.2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</row>
    <row r="83" spans="2:19" ht="16.5" x14ac:dyDescent="0.2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</row>
    <row r="84" spans="2:19" ht="16.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</row>
    <row r="85" spans="2:19" ht="16.5" x14ac:dyDescent="0.25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</row>
    <row r="86" spans="2:19" ht="16.5" x14ac:dyDescent="0.25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</row>
    <row r="87" spans="2:19" ht="16.5" x14ac:dyDescent="0.25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</row>
    <row r="88" spans="2:19" ht="16.5" x14ac:dyDescent="0.25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spans="2:19" ht="16.5" x14ac:dyDescent="0.25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spans="2:19" ht="16.5" x14ac:dyDescent="0.25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spans="2:19" ht="16.5" x14ac:dyDescent="0.25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spans="2:19" ht="16.5" x14ac:dyDescent="0.25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spans="2:19" ht="16.5" x14ac:dyDescent="0.25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spans="2:19" ht="16.5" x14ac:dyDescent="0.25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</row>
    <row r="95" spans="2:19" ht="16.5" x14ac:dyDescent="0.25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</row>
    <row r="96" spans="2:19" ht="16.5" x14ac:dyDescent="0.25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</row>
    <row r="97" spans="2:19" ht="16.5" x14ac:dyDescent="0.25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spans="2:19" ht="16.5" x14ac:dyDescent="0.25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 spans="2:19" ht="16.5" x14ac:dyDescent="0.25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 spans="2:19" ht="16.5" x14ac:dyDescent="0.25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 spans="2:19" ht="16.5" x14ac:dyDescent="0.25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 spans="2:19" ht="16.5" x14ac:dyDescent="0.25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 spans="2:19" ht="16.5" x14ac:dyDescent="0.25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 spans="2:19" ht="16.5" x14ac:dyDescent="0.25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 spans="2:19" ht="16.5" x14ac:dyDescent="0.25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 spans="2:19" ht="16.5" x14ac:dyDescent="0.25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</row>
    <row r="107" spans="2:19" ht="16.5" x14ac:dyDescent="0.25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</row>
    <row r="108" spans="2:19" ht="16.5" x14ac:dyDescent="0.25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</row>
    <row r="109" spans="2:19" ht="16.5" x14ac:dyDescent="0.25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</row>
    <row r="110" spans="2:19" ht="16.5" x14ac:dyDescent="0.25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</row>
    <row r="111" spans="2:19" ht="16.5" x14ac:dyDescent="0.25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</row>
    <row r="112" spans="2:19" ht="16.5" x14ac:dyDescent="0.25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</row>
    <row r="113" spans="2:19" ht="16.5" x14ac:dyDescent="0.25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</row>
    <row r="114" spans="2:19" ht="16.5" x14ac:dyDescent="0.25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</row>
    <row r="115" spans="2:19" ht="16.5" x14ac:dyDescent="0.25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</row>
    <row r="116" spans="2:19" ht="16.5" x14ac:dyDescent="0.25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</row>
    <row r="117" spans="2:19" ht="16.5" x14ac:dyDescent="0.25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</row>
    <row r="118" spans="2:19" ht="16.5" x14ac:dyDescent="0.25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</row>
    <row r="119" spans="2:19" ht="16.5" x14ac:dyDescent="0.25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</row>
    <row r="120" spans="2:19" ht="16.5" x14ac:dyDescent="0.25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</row>
    <row r="121" spans="2:19" ht="16.5" x14ac:dyDescent="0.25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</row>
    <row r="122" spans="2:19" ht="16.5" x14ac:dyDescent="0.25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</row>
    <row r="123" spans="2:19" ht="16.5" x14ac:dyDescent="0.25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</row>
    <row r="124" spans="2:19" ht="16.5" x14ac:dyDescent="0.25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</row>
    <row r="125" spans="2:19" ht="16.5" x14ac:dyDescent="0.25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</row>
    <row r="126" spans="2:19" ht="16.5" x14ac:dyDescent="0.2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</row>
    <row r="127" spans="2:19" ht="16.5" x14ac:dyDescent="0.25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</row>
    <row r="128" spans="2:19" ht="16.5" x14ac:dyDescent="0.2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</row>
    <row r="129" spans="2:19" ht="16.5" x14ac:dyDescent="0.25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</row>
    <row r="130" spans="2:19" ht="16.5" x14ac:dyDescent="0.25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</row>
    <row r="131" spans="2:19" ht="16.5" x14ac:dyDescent="0.25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</row>
    <row r="132" spans="2:19" ht="16.5" x14ac:dyDescent="0.25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</row>
    <row r="133" spans="2:19" ht="16.5" x14ac:dyDescent="0.25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</row>
    <row r="134" spans="2:19" ht="16.5" x14ac:dyDescent="0.2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</row>
    <row r="135" spans="2:19" ht="16.5" x14ac:dyDescent="0.25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</row>
    <row r="136" spans="2:19" ht="16.5" x14ac:dyDescent="0.25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</row>
    <row r="137" spans="2:19" ht="16.5" x14ac:dyDescent="0.25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</row>
    <row r="138" spans="2:19" ht="16.5" x14ac:dyDescent="0.25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</row>
    <row r="139" spans="2:19" ht="16.5" x14ac:dyDescent="0.25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</row>
    <row r="140" spans="2:19" ht="16.5" x14ac:dyDescent="0.25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</row>
    <row r="141" spans="2:19" ht="16.5" x14ac:dyDescent="0.25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</row>
    <row r="142" spans="2:19" ht="16.5" x14ac:dyDescent="0.25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</row>
    <row r="143" spans="2:19" ht="16.5" x14ac:dyDescent="0.25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</row>
    <row r="144" spans="2:19" ht="16.5" x14ac:dyDescent="0.25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</row>
    <row r="145" spans="2:19" ht="16.5" x14ac:dyDescent="0.25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</row>
    <row r="146" spans="2:19" ht="16.5" x14ac:dyDescent="0.25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</row>
    <row r="147" spans="2:19" ht="16.5" x14ac:dyDescent="0.25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</row>
    <row r="148" spans="2:19" ht="16.5" x14ac:dyDescent="0.25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</row>
    <row r="149" spans="2:19" ht="16.5" x14ac:dyDescent="0.25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</row>
    <row r="150" spans="2:19" ht="16.5" x14ac:dyDescent="0.25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</row>
    <row r="151" spans="2:19" ht="16.5" x14ac:dyDescent="0.25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</row>
    <row r="152" spans="2:19" ht="16.5" x14ac:dyDescent="0.25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</row>
    <row r="153" spans="2:19" ht="16.5" x14ac:dyDescent="0.25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</row>
    <row r="154" spans="2:19" ht="16.5" x14ac:dyDescent="0.25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</row>
    <row r="155" spans="2:19" ht="16.5" x14ac:dyDescent="0.25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</row>
    <row r="156" spans="2:19" ht="16.5" x14ac:dyDescent="0.25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</row>
    <row r="157" spans="2:19" ht="16.5" x14ac:dyDescent="0.25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</row>
    <row r="158" spans="2:19" ht="16.5" x14ac:dyDescent="0.25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</row>
    <row r="159" spans="2:19" ht="16.5" x14ac:dyDescent="0.25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</row>
    <row r="160" spans="2:19" ht="16.5" x14ac:dyDescent="0.25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</row>
    <row r="161" spans="2:19" ht="16.5" x14ac:dyDescent="0.25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</row>
    <row r="162" spans="2:19" ht="16.5" x14ac:dyDescent="0.25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</row>
    <row r="163" spans="2:19" ht="16.5" x14ac:dyDescent="0.25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</row>
    <row r="164" spans="2:19" ht="16.5" x14ac:dyDescent="0.25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</row>
    <row r="165" spans="2:19" ht="16.5" x14ac:dyDescent="0.25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</row>
    <row r="166" spans="2:19" ht="16.5" x14ac:dyDescent="0.25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 spans="2:19" ht="16.5" x14ac:dyDescent="0.25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 spans="2:19" ht="16.5" x14ac:dyDescent="0.25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 spans="2:19" ht="16.5" x14ac:dyDescent="0.25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 spans="2:19" ht="16.5" x14ac:dyDescent="0.25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 spans="2:19" ht="16.5" x14ac:dyDescent="0.25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 spans="2:19" ht="16.5" x14ac:dyDescent="0.25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</row>
    <row r="173" spans="2:19" ht="16.5" x14ac:dyDescent="0.25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</row>
    <row r="174" spans="2:19" ht="16.5" x14ac:dyDescent="0.25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</row>
    <row r="175" spans="2:19" ht="16.5" x14ac:dyDescent="0.25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 spans="2:19" ht="16.5" x14ac:dyDescent="0.25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 spans="2:19" ht="16.5" x14ac:dyDescent="0.25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 spans="2:19" ht="16.5" x14ac:dyDescent="0.25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 spans="2:19" ht="16.5" x14ac:dyDescent="0.25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 spans="2:19" ht="16.5" x14ac:dyDescent="0.25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 spans="2:19" ht="16.5" x14ac:dyDescent="0.25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 spans="2:19" ht="16.5" x14ac:dyDescent="0.25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 spans="2:19" ht="16.5" x14ac:dyDescent="0.25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 spans="2:19" ht="16.5" x14ac:dyDescent="0.25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</row>
    <row r="185" spans="2:19" ht="16.5" x14ac:dyDescent="0.25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</row>
    <row r="186" spans="2:19" ht="16.5" x14ac:dyDescent="0.25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</row>
    <row r="187" spans="2:19" ht="16.5" x14ac:dyDescent="0.25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</row>
    <row r="188" spans="2:19" ht="16.5" x14ac:dyDescent="0.25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</row>
    <row r="189" spans="2:19" ht="16.5" x14ac:dyDescent="0.25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</row>
    <row r="190" spans="2:19" ht="16.5" x14ac:dyDescent="0.25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</row>
    <row r="191" spans="2:19" ht="16.5" x14ac:dyDescent="0.25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</row>
    <row r="192" spans="2:19" ht="16.5" x14ac:dyDescent="0.25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</row>
    <row r="193" spans="2:19" ht="16.5" x14ac:dyDescent="0.25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</row>
    <row r="194" spans="2:19" ht="16.5" x14ac:dyDescent="0.25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</row>
    <row r="195" spans="2:19" ht="16.5" x14ac:dyDescent="0.25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</row>
    <row r="196" spans="2:19" ht="16.5" x14ac:dyDescent="0.25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</row>
    <row r="197" spans="2:19" ht="16.5" x14ac:dyDescent="0.25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</row>
    <row r="198" spans="2:19" ht="16.5" x14ac:dyDescent="0.25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</row>
    <row r="199" spans="2:19" ht="16.5" x14ac:dyDescent="0.25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</row>
    <row r="200" spans="2:19" ht="16.5" x14ac:dyDescent="0.25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</row>
    <row r="201" spans="2:19" ht="16.5" x14ac:dyDescent="0.25"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</row>
    <row r="202" spans="2:19" ht="16.5" x14ac:dyDescent="0.25"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</row>
    <row r="203" spans="2:19" ht="16.5" x14ac:dyDescent="0.25"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</row>
    <row r="204" spans="2:19" ht="16.5" x14ac:dyDescent="0.25"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</row>
    <row r="205" spans="2:19" ht="16.5" x14ac:dyDescent="0.25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</row>
    <row r="206" spans="2:19" ht="16.5" x14ac:dyDescent="0.25"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</row>
    <row r="207" spans="2:19" ht="16.5" x14ac:dyDescent="0.25"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</row>
    <row r="208" spans="2:19" ht="16.5" x14ac:dyDescent="0.25"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</row>
    <row r="209" spans="2:19" ht="16.5" x14ac:dyDescent="0.25"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</row>
    <row r="210" spans="2:19" ht="16.5" x14ac:dyDescent="0.25"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</row>
    <row r="211" spans="2:19" ht="16.5" x14ac:dyDescent="0.25"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</row>
    <row r="212" spans="2:19" ht="16.5" x14ac:dyDescent="0.25"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</row>
    <row r="213" spans="2:19" ht="16.5" x14ac:dyDescent="0.25"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</row>
    <row r="214" spans="2:19" ht="16.5" x14ac:dyDescent="0.25"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</row>
    <row r="215" spans="2:19" ht="16.5" x14ac:dyDescent="0.25"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</row>
    <row r="216" spans="2:19" ht="16.5" x14ac:dyDescent="0.25"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</row>
    <row r="217" spans="2:19" ht="16.5" x14ac:dyDescent="0.25"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</row>
    <row r="218" spans="2:19" ht="16.5" x14ac:dyDescent="0.25"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</row>
    <row r="219" spans="2:19" ht="16.5" x14ac:dyDescent="0.25"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</row>
    <row r="220" spans="2:19" ht="16.5" x14ac:dyDescent="0.25"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</row>
    <row r="221" spans="2:19" ht="16.5" x14ac:dyDescent="0.25"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</row>
    <row r="222" spans="2:19" ht="16.5" x14ac:dyDescent="0.25"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</row>
    <row r="223" spans="2:19" ht="16.5" x14ac:dyDescent="0.25"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</row>
    <row r="224" spans="2:19" ht="16.5" x14ac:dyDescent="0.25"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</row>
    <row r="225" spans="2:19" ht="16.5" x14ac:dyDescent="0.25"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</row>
    <row r="226" spans="2:19" ht="16.5" x14ac:dyDescent="0.25"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</row>
    <row r="227" spans="2:19" ht="16.5" x14ac:dyDescent="0.25"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</row>
    <row r="228" spans="2:19" ht="16.5" x14ac:dyDescent="0.25"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</row>
    <row r="229" spans="2:19" ht="16.5" x14ac:dyDescent="0.25"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</row>
    <row r="230" spans="2:19" ht="16.5" x14ac:dyDescent="0.25"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</row>
    <row r="231" spans="2:19" ht="16.5" x14ac:dyDescent="0.25"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</row>
    <row r="232" spans="2:19" ht="16.5" x14ac:dyDescent="0.25"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</row>
    <row r="233" spans="2:19" ht="16.5" x14ac:dyDescent="0.25"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</row>
    <row r="234" spans="2:19" ht="16.5" x14ac:dyDescent="0.25"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</row>
    <row r="235" spans="2:19" ht="16.5" x14ac:dyDescent="0.25"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</row>
    <row r="236" spans="2:19" ht="16.5" x14ac:dyDescent="0.25"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</row>
    <row r="237" spans="2:19" ht="16.5" x14ac:dyDescent="0.25"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</row>
    <row r="238" spans="2:19" ht="16.5" x14ac:dyDescent="0.25"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</row>
    <row r="239" spans="2:19" ht="16.5" x14ac:dyDescent="0.25"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</row>
    <row r="240" spans="2:19" ht="16.5" x14ac:dyDescent="0.25"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</row>
    <row r="241" spans="2:19" ht="16.5" x14ac:dyDescent="0.25"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</row>
    <row r="242" spans="2:19" ht="16.5" x14ac:dyDescent="0.25"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</row>
    <row r="243" spans="2:19" ht="16.5" x14ac:dyDescent="0.25"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</row>
    <row r="244" spans="2:19" ht="16.5" x14ac:dyDescent="0.25"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</row>
    <row r="245" spans="2:19" ht="16.5" x14ac:dyDescent="0.25"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</row>
    <row r="246" spans="2:19" ht="16.5" x14ac:dyDescent="0.25"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</row>
    <row r="247" spans="2:19" ht="16.5" x14ac:dyDescent="0.25"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</row>
    <row r="248" spans="2:19" ht="16.5" x14ac:dyDescent="0.25"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</row>
    <row r="249" spans="2:19" ht="16.5" x14ac:dyDescent="0.25"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</row>
    <row r="250" spans="2:19" ht="16.5" x14ac:dyDescent="0.25"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</row>
    <row r="251" spans="2:19" ht="16.5" x14ac:dyDescent="0.25"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</row>
    <row r="252" spans="2:19" ht="16.5" x14ac:dyDescent="0.25"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</row>
    <row r="253" spans="2:19" ht="16.5" x14ac:dyDescent="0.25"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</row>
    <row r="254" spans="2:19" ht="16.5" x14ac:dyDescent="0.25"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</row>
    <row r="255" spans="2:19" ht="16.5" x14ac:dyDescent="0.25"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</row>
    <row r="256" spans="2:19" ht="16.5" x14ac:dyDescent="0.25"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</row>
    <row r="257" spans="2:19" ht="16.5" x14ac:dyDescent="0.25"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</row>
    <row r="258" spans="2:19" ht="16.5" x14ac:dyDescent="0.25"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</row>
    <row r="259" spans="2:19" ht="16.5" x14ac:dyDescent="0.25"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</row>
    <row r="260" spans="2:19" ht="16.5" x14ac:dyDescent="0.25"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</row>
    <row r="261" spans="2:19" ht="16.5" x14ac:dyDescent="0.25"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</row>
    <row r="262" spans="2:19" ht="16.5" x14ac:dyDescent="0.25"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</row>
    <row r="263" spans="2:19" ht="16.5" x14ac:dyDescent="0.25"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</row>
    <row r="264" spans="2:19" ht="16.5" x14ac:dyDescent="0.25"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</row>
    <row r="265" spans="2:19" ht="16.5" x14ac:dyDescent="0.25"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</row>
    <row r="266" spans="2:19" ht="16.5" x14ac:dyDescent="0.25"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</row>
    <row r="267" spans="2:19" ht="16.5" x14ac:dyDescent="0.25"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</row>
    <row r="268" spans="2:19" ht="16.5" x14ac:dyDescent="0.25"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</row>
    <row r="269" spans="2:19" ht="16.5" x14ac:dyDescent="0.25"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</row>
    <row r="270" spans="2:19" ht="16.5" x14ac:dyDescent="0.25"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</row>
    <row r="271" spans="2:19" ht="16.5" x14ac:dyDescent="0.25"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</row>
    <row r="272" spans="2:19" ht="16.5" x14ac:dyDescent="0.25"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</row>
    <row r="273" spans="2:19" ht="16.5" x14ac:dyDescent="0.25"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</row>
    <row r="274" spans="2:19" ht="16.5" x14ac:dyDescent="0.25"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</row>
    <row r="275" spans="2:19" ht="16.5" x14ac:dyDescent="0.25"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</row>
    <row r="276" spans="2:19" ht="16.5" x14ac:dyDescent="0.25"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</row>
    <row r="277" spans="2:19" ht="16.5" x14ac:dyDescent="0.25"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</row>
    <row r="278" spans="2:19" ht="16.5" x14ac:dyDescent="0.25"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</row>
    <row r="279" spans="2:19" ht="16.5" x14ac:dyDescent="0.25"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</row>
    <row r="280" spans="2:19" ht="16.5" x14ac:dyDescent="0.25"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</row>
    <row r="281" spans="2:19" ht="16.5" x14ac:dyDescent="0.25"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</row>
    <row r="282" spans="2:19" ht="16.5" x14ac:dyDescent="0.25"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</row>
    <row r="283" spans="2:19" ht="16.5" x14ac:dyDescent="0.25"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</row>
    <row r="284" spans="2:19" ht="16.5" x14ac:dyDescent="0.25"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</row>
    <row r="285" spans="2:19" ht="16.5" x14ac:dyDescent="0.25"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</row>
    <row r="286" spans="2:19" ht="16.5" x14ac:dyDescent="0.25"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</row>
    <row r="287" spans="2:19" ht="16.5" x14ac:dyDescent="0.25"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</row>
    <row r="288" spans="2:19" ht="16.5" x14ac:dyDescent="0.25"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</row>
    <row r="289" spans="2:19" ht="16.5" x14ac:dyDescent="0.25"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</row>
    <row r="290" spans="2:19" ht="16.5" x14ac:dyDescent="0.25"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</row>
    <row r="291" spans="2:19" ht="16.5" x14ac:dyDescent="0.25"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</row>
    <row r="292" spans="2:19" ht="16.5" x14ac:dyDescent="0.25"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</row>
    <row r="293" spans="2:19" ht="16.5" x14ac:dyDescent="0.25"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</row>
    <row r="294" spans="2:19" ht="16.5" x14ac:dyDescent="0.25"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</row>
    <row r="295" spans="2:19" ht="16.5" x14ac:dyDescent="0.25"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</row>
    <row r="296" spans="2:19" ht="16.5" x14ac:dyDescent="0.25"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</row>
    <row r="297" spans="2:19" ht="16.5" x14ac:dyDescent="0.25"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</row>
    <row r="298" spans="2:19" ht="16.5" x14ac:dyDescent="0.25"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</row>
  </sheetData>
  <mergeCells count="61">
    <mergeCell ref="C11:P11"/>
    <mergeCell ref="Q11:S11"/>
    <mergeCell ref="C12:P12"/>
    <mergeCell ref="B2:F2"/>
    <mergeCell ref="J2:S4"/>
    <mergeCell ref="B3:F3"/>
    <mergeCell ref="B4:F4"/>
    <mergeCell ref="B5:S5"/>
    <mergeCell ref="C10:P10"/>
    <mergeCell ref="Q10:S10"/>
    <mergeCell ref="Q12:S12"/>
    <mergeCell ref="W10:X10"/>
    <mergeCell ref="B6:D6"/>
    <mergeCell ref="E6:F6"/>
    <mergeCell ref="N6:P6"/>
    <mergeCell ref="V6:X6"/>
    <mergeCell ref="B7:D7"/>
    <mergeCell ref="E7:F7"/>
    <mergeCell ref="E8:F8"/>
    <mergeCell ref="G8:I8"/>
    <mergeCell ref="C13:P13"/>
    <mergeCell ref="C15:P15"/>
    <mergeCell ref="Q15:S15"/>
    <mergeCell ref="C16:P16"/>
    <mergeCell ref="Q16:S16"/>
    <mergeCell ref="C14:P14"/>
    <mergeCell ref="Q14:S14"/>
    <mergeCell ref="C17:P17"/>
    <mergeCell ref="Q17:S17"/>
    <mergeCell ref="C18:P18"/>
    <mergeCell ref="Q18:S18"/>
    <mergeCell ref="C19:P19"/>
    <mergeCell ref="Q19:S19"/>
    <mergeCell ref="C20:P20"/>
    <mergeCell ref="Q20:S20"/>
    <mergeCell ref="C21:P21"/>
    <mergeCell ref="Q21:S21"/>
    <mergeCell ref="C22:P22"/>
    <mergeCell ref="Q22:S22"/>
    <mergeCell ref="C23:P23"/>
    <mergeCell ref="Q23:S23"/>
    <mergeCell ref="C24:P24"/>
    <mergeCell ref="Q24:S24"/>
    <mergeCell ref="C25:P25"/>
    <mergeCell ref="Q25:S25"/>
    <mergeCell ref="C26:P26"/>
    <mergeCell ref="Q26:S26"/>
    <mergeCell ref="C27:P27"/>
    <mergeCell ref="Q27:S27"/>
    <mergeCell ref="C28:P28"/>
    <mergeCell ref="Q28:S28"/>
    <mergeCell ref="C29:P29"/>
    <mergeCell ref="Q29:S29"/>
    <mergeCell ref="O35:S35"/>
    <mergeCell ref="C30:P30"/>
    <mergeCell ref="C31:P31"/>
    <mergeCell ref="Q31:S31"/>
    <mergeCell ref="C32:P32"/>
    <mergeCell ref="Q32:S32"/>
    <mergeCell ref="B33:E33"/>
    <mergeCell ref="O33:S33"/>
  </mergeCells>
  <pageMargins left="0.70866141732283472" right="0.31496062992125984" top="0.74803149606299213" bottom="0.35433070866141736" header="0.31496062992125984" footer="0.31496062992125984"/>
  <pageSetup paperSize="9" scale="9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43B70-E441-4472-8DF7-35A88B22AD68}">
  <dimension ref="A1:X298"/>
  <sheetViews>
    <sheetView topLeftCell="A31" zoomScale="115" zoomScaleNormal="115" workbookViewId="0">
      <selection activeCell="Z13" sqref="Z13"/>
    </sheetView>
  </sheetViews>
  <sheetFormatPr defaultColWidth="9.140625" defaultRowHeight="15" x14ac:dyDescent="0.25"/>
  <cols>
    <col min="1" max="1" width="2.7109375" style="1" customWidth="1"/>
    <col min="2" max="2" width="8.42578125" style="1" customWidth="1"/>
    <col min="3" max="3" width="10.140625" style="1" customWidth="1"/>
    <col min="4" max="4" width="9.7109375" style="1" customWidth="1"/>
    <col min="5" max="5" width="11.28515625" style="1" customWidth="1"/>
    <col min="6" max="6" width="4.5703125" style="1" customWidth="1"/>
    <col min="7" max="7" width="1.140625" style="1" customWidth="1"/>
    <col min="8" max="8" width="1" style="1" customWidth="1"/>
    <col min="9" max="9" width="4.7109375" style="1" customWidth="1"/>
    <col min="10" max="10" width="4.28515625" style="1" customWidth="1"/>
    <col min="11" max="11" width="2.85546875" style="1" customWidth="1"/>
    <col min="12" max="12" width="2.28515625" style="1" customWidth="1"/>
    <col min="13" max="13" width="4.140625" style="1" customWidth="1"/>
    <col min="14" max="14" width="4.28515625" style="1" customWidth="1"/>
    <col min="15" max="15" width="2.7109375" style="1" customWidth="1"/>
    <col min="16" max="16" width="2.140625" style="1" customWidth="1"/>
    <col min="17" max="17" width="20.140625" style="1" customWidth="1"/>
    <col min="18" max="19" width="7.140625" style="1" hidden="1" customWidth="1"/>
    <col min="20" max="20" width="8.85546875" style="1" customWidth="1"/>
    <col min="21" max="16384" width="9.140625" style="2"/>
  </cols>
  <sheetData>
    <row r="1" spans="2:24" ht="6" customHeight="1" x14ac:dyDescent="0.25"/>
    <row r="2" spans="2:24" s="1" customFormat="1" ht="17.45" customHeight="1" x14ac:dyDescent="0.25">
      <c r="B2" s="83"/>
      <c r="C2" s="83"/>
      <c r="D2" s="83"/>
      <c r="E2" s="83"/>
      <c r="F2" s="83"/>
      <c r="G2" s="3"/>
      <c r="H2" s="3"/>
      <c r="I2" s="3"/>
      <c r="J2" s="84" t="s">
        <v>14</v>
      </c>
      <c r="K2" s="84"/>
      <c r="L2" s="84"/>
      <c r="M2" s="84"/>
      <c r="N2" s="84"/>
      <c r="O2" s="84"/>
      <c r="P2" s="84"/>
      <c r="Q2" s="84"/>
      <c r="R2" s="84"/>
      <c r="S2" s="84"/>
    </row>
    <row r="3" spans="2:24" s="1" customFormat="1" ht="13.35" customHeight="1" x14ac:dyDescent="0.25">
      <c r="B3" s="83"/>
      <c r="C3" s="83"/>
      <c r="D3" s="83"/>
      <c r="E3" s="83"/>
      <c r="F3" s="83"/>
      <c r="G3" s="3"/>
      <c r="H3" s="3"/>
      <c r="I3" s="3"/>
      <c r="J3" s="84"/>
      <c r="K3" s="84"/>
      <c r="L3" s="84"/>
      <c r="M3" s="84"/>
      <c r="N3" s="84"/>
      <c r="O3" s="84"/>
      <c r="P3" s="84"/>
      <c r="Q3" s="84"/>
      <c r="R3" s="84"/>
      <c r="S3" s="84"/>
    </row>
    <row r="4" spans="2:24" s="1" customFormat="1" ht="5.25" customHeight="1" x14ac:dyDescent="0.25">
      <c r="B4" s="83"/>
      <c r="C4" s="83"/>
      <c r="D4" s="83"/>
      <c r="E4" s="83"/>
      <c r="F4" s="83"/>
      <c r="G4" s="3"/>
      <c r="H4" s="3"/>
      <c r="I4" s="3"/>
      <c r="J4" s="84"/>
      <c r="K4" s="84"/>
      <c r="L4" s="84"/>
      <c r="M4" s="84"/>
      <c r="N4" s="84"/>
      <c r="O4" s="84"/>
      <c r="P4" s="84"/>
      <c r="Q4" s="84"/>
      <c r="R4" s="84"/>
      <c r="S4" s="84"/>
    </row>
    <row r="5" spans="2:24" s="1" customFormat="1" ht="38.25" customHeight="1" thickBot="1" x14ac:dyDescent="0.3">
      <c r="B5" s="85" t="s">
        <v>15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</row>
    <row r="6" spans="2:24" s="4" customFormat="1" ht="33" customHeight="1" x14ac:dyDescent="0.25">
      <c r="B6" s="72" t="s">
        <v>0</v>
      </c>
      <c r="C6" s="73"/>
      <c r="D6" s="73"/>
      <c r="E6" s="74">
        <f>106000*1.33*12-9600+E7</f>
        <v>1820160</v>
      </c>
      <c r="F6" s="75"/>
      <c r="G6" s="5" t="s">
        <v>1</v>
      </c>
      <c r="H6" s="6"/>
      <c r="J6" s="5"/>
      <c r="K6" s="5"/>
      <c r="L6" s="5"/>
      <c r="M6" s="5"/>
      <c r="N6" s="76"/>
      <c r="O6" s="76"/>
      <c r="P6" s="76"/>
      <c r="Q6" s="28">
        <f>E6-E8</f>
        <v>436</v>
      </c>
      <c r="R6" s="6" t="s">
        <v>1</v>
      </c>
      <c r="S6" s="6"/>
      <c r="T6" s="7"/>
      <c r="U6" s="7"/>
      <c r="V6" s="57"/>
      <c r="W6" s="58"/>
      <c r="X6" s="59"/>
    </row>
    <row r="7" spans="2:24" s="4" customFormat="1" ht="50.25" customHeight="1" thickBot="1" x14ac:dyDescent="0.3">
      <c r="B7" s="77" t="s">
        <v>29</v>
      </c>
      <c r="C7" s="78"/>
      <c r="D7" s="78"/>
      <c r="E7" s="79">
        <v>138000</v>
      </c>
      <c r="F7" s="80"/>
      <c r="G7" s="5"/>
      <c r="H7" s="6"/>
      <c r="J7" s="5"/>
      <c r="K7" s="5"/>
      <c r="L7" s="5"/>
      <c r="M7" s="5"/>
      <c r="N7" s="5"/>
      <c r="O7" s="5"/>
      <c r="P7" s="5"/>
      <c r="Q7" s="5"/>
      <c r="R7" s="6"/>
      <c r="S7" s="6"/>
      <c r="T7" s="7"/>
      <c r="U7" s="7"/>
      <c r="V7" s="26"/>
      <c r="W7" s="26"/>
      <c r="X7" s="26"/>
    </row>
    <row r="8" spans="2:24" s="8" customFormat="1" ht="18" customHeight="1" x14ac:dyDescent="0.25">
      <c r="B8" s="27" t="s">
        <v>2</v>
      </c>
      <c r="C8" s="27"/>
      <c r="D8" s="27"/>
      <c r="E8" s="81">
        <f>Q32</f>
        <v>1819724</v>
      </c>
      <c r="F8" s="81"/>
      <c r="G8" s="82" t="s">
        <v>1</v>
      </c>
      <c r="H8" s="82"/>
      <c r="I8" s="82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4" s="8" customFormat="1" ht="2.25" customHeight="1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24" s="4" customFormat="1" ht="32.25" customHeight="1" x14ac:dyDescent="0.25">
      <c r="B10" s="9" t="s">
        <v>3</v>
      </c>
      <c r="C10" s="86" t="s">
        <v>4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8"/>
      <c r="Q10" s="86" t="s">
        <v>5</v>
      </c>
      <c r="R10" s="87"/>
      <c r="S10" s="88"/>
      <c r="T10" s="10"/>
      <c r="W10" s="71"/>
      <c r="X10" s="71"/>
    </row>
    <row r="11" spans="2:24" s="11" customFormat="1" ht="173.25" customHeight="1" x14ac:dyDescent="0.25">
      <c r="B11" s="12">
        <v>1</v>
      </c>
      <c r="C11" s="54" t="s">
        <v>19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6"/>
      <c r="Q11" s="57">
        <f>(15000+15000)*12+15000*5+51000*7</f>
        <v>792000</v>
      </c>
      <c r="R11" s="58"/>
      <c r="S11" s="59"/>
      <c r="T11" s="13"/>
    </row>
    <row r="12" spans="2:24" s="11" customFormat="1" ht="23.25" customHeight="1" x14ac:dyDescent="0.25">
      <c r="B12" s="12">
        <f>B11+1</f>
        <v>2</v>
      </c>
      <c r="C12" s="54" t="s">
        <v>16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6"/>
      <c r="Q12" s="57">
        <v>239184</v>
      </c>
      <c r="R12" s="58"/>
      <c r="S12" s="59"/>
      <c r="T12" s="13"/>
    </row>
    <row r="13" spans="2:24" s="11" customFormat="1" ht="160.5" customHeight="1" x14ac:dyDescent="0.25">
      <c r="B13" s="12"/>
      <c r="C13" s="54" t="s">
        <v>28</v>
      </c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6"/>
      <c r="Q13" s="18">
        <f>10000+13000+3000+6000+3000</f>
        <v>35000</v>
      </c>
      <c r="R13" s="19"/>
      <c r="S13" s="20"/>
      <c r="T13" s="13"/>
    </row>
    <row r="14" spans="2:24" s="11" customFormat="1" ht="36.75" customHeight="1" x14ac:dyDescent="0.25">
      <c r="B14" s="12">
        <f>B12+1</f>
        <v>3</v>
      </c>
      <c r="C14" s="54" t="s">
        <v>64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6"/>
      <c r="Q14" s="57">
        <v>10500</v>
      </c>
      <c r="R14" s="58"/>
      <c r="S14" s="59"/>
      <c r="T14" s="13"/>
    </row>
    <row r="15" spans="2:24" s="11" customFormat="1" ht="24.75" customHeight="1" x14ac:dyDescent="0.25">
      <c r="B15" s="12">
        <f>B14+1</f>
        <v>4</v>
      </c>
      <c r="C15" s="54" t="s">
        <v>20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6"/>
      <c r="Q15" s="57">
        <f>5260*4</f>
        <v>21040</v>
      </c>
      <c r="R15" s="58"/>
      <c r="S15" s="59"/>
      <c r="T15" s="14"/>
    </row>
    <row r="16" spans="2:24" s="11" customFormat="1" ht="24" customHeight="1" x14ac:dyDescent="0.25">
      <c r="B16" s="12">
        <f t="shared" ref="B16:B27" si="0">B15+1</f>
        <v>5</v>
      </c>
      <c r="C16" s="54" t="s">
        <v>21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6"/>
      <c r="Q16" s="57">
        <v>3000</v>
      </c>
      <c r="R16" s="58"/>
      <c r="S16" s="59"/>
      <c r="T16" s="14"/>
    </row>
    <row r="17" spans="2:20" s="11" customFormat="1" ht="39.75" customHeight="1" x14ac:dyDescent="0.25">
      <c r="B17" s="12">
        <f t="shared" si="0"/>
        <v>6</v>
      </c>
      <c r="C17" s="54" t="s">
        <v>22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6"/>
      <c r="Q17" s="57">
        <v>27000</v>
      </c>
      <c r="R17" s="58"/>
      <c r="S17" s="59"/>
      <c r="T17" s="14"/>
    </row>
    <row r="18" spans="2:20" s="11" customFormat="1" ht="28.5" customHeight="1" x14ac:dyDescent="0.25">
      <c r="B18" s="12">
        <f t="shared" si="0"/>
        <v>7</v>
      </c>
      <c r="C18" s="54" t="s">
        <v>6</v>
      </c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6"/>
      <c r="Q18" s="57">
        <v>155000</v>
      </c>
      <c r="R18" s="58"/>
      <c r="S18" s="59"/>
      <c r="T18" s="13"/>
    </row>
    <row r="19" spans="2:20" s="11" customFormat="1" ht="45.75" customHeight="1" x14ac:dyDescent="0.25">
      <c r="B19" s="12">
        <f t="shared" si="0"/>
        <v>8</v>
      </c>
      <c r="C19" s="54" t="s">
        <v>7</v>
      </c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6"/>
      <c r="Q19" s="57">
        <f>65000+53000+12000+24000</f>
        <v>154000</v>
      </c>
      <c r="R19" s="58"/>
      <c r="S19" s="59"/>
      <c r="T19" s="13"/>
    </row>
    <row r="20" spans="2:20" s="11" customFormat="1" ht="39.75" customHeight="1" x14ac:dyDescent="0.25">
      <c r="B20" s="12">
        <f t="shared" si="0"/>
        <v>9</v>
      </c>
      <c r="C20" s="54" t="s">
        <v>8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6"/>
      <c r="Q20" s="57">
        <v>12000</v>
      </c>
      <c r="R20" s="58"/>
      <c r="S20" s="59"/>
      <c r="T20" s="13"/>
    </row>
    <row r="21" spans="2:20" s="11" customFormat="1" ht="93.75" customHeight="1" x14ac:dyDescent="0.25">
      <c r="B21" s="12">
        <f t="shared" si="0"/>
        <v>10</v>
      </c>
      <c r="C21" s="54" t="s">
        <v>9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6"/>
      <c r="Q21" s="57">
        <f>14000+6000</f>
        <v>20000</v>
      </c>
      <c r="R21" s="58"/>
      <c r="S21" s="59"/>
      <c r="T21" s="13"/>
    </row>
    <row r="22" spans="2:20" s="11" customFormat="1" ht="26.25" customHeight="1" x14ac:dyDescent="0.25">
      <c r="B22" s="12">
        <f t="shared" si="0"/>
        <v>11</v>
      </c>
      <c r="C22" s="54" t="s">
        <v>10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6"/>
      <c r="Q22" s="57">
        <v>7000</v>
      </c>
      <c r="R22" s="58"/>
      <c r="S22" s="59"/>
      <c r="T22" s="14"/>
    </row>
    <row r="23" spans="2:20" s="11" customFormat="1" ht="41.25" customHeight="1" x14ac:dyDescent="0.25">
      <c r="B23" s="12">
        <v>12</v>
      </c>
      <c r="C23" s="54" t="s">
        <v>11</v>
      </c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70"/>
      <c r="Q23" s="57">
        <v>25000</v>
      </c>
      <c r="R23" s="69"/>
      <c r="S23" s="70"/>
      <c r="T23" s="14"/>
    </row>
    <row r="24" spans="2:20" s="11" customFormat="1" ht="45" customHeight="1" x14ac:dyDescent="0.25">
      <c r="B24" s="12">
        <f t="shared" si="0"/>
        <v>13</v>
      </c>
      <c r="C24" s="54" t="s">
        <v>12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6"/>
      <c r="Q24" s="57">
        <v>20000</v>
      </c>
      <c r="R24" s="58"/>
      <c r="S24" s="59"/>
      <c r="T24" s="13"/>
    </row>
    <row r="25" spans="2:20" s="11" customFormat="1" ht="35.25" customHeight="1" x14ac:dyDescent="0.25">
      <c r="B25" s="12">
        <v>14</v>
      </c>
      <c r="C25" s="54" t="s">
        <v>17</v>
      </c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  <c r="Q25" s="57">
        <v>48000</v>
      </c>
      <c r="R25" s="58"/>
      <c r="S25" s="59"/>
      <c r="T25" s="13"/>
    </row>
    <row r="26" spans="2:20" s="11" customFormat="1" ht="56.25" customHeight="1" x14ac:dyDescent="0.25">
      <c r="B26" s="12">
        <f t="shared" si="0"/>
        <v>15</v>
      </c>
      <c r="C26" s="54" t="s">
        <v>18</v>
      </c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6"/>
      <c r="Q26" s="57">
        <v>30000</v>
      </c>
      <c r="R26" s="58"/>
      <c r="S26" s="59"/>
      <c r="T26" s="13"/>
    </row>
    <row r="27" spans="2:20" s="11" customFormat="1" ht="70.5" customHeight="1" x14ac:dyDescent="0.25">
      <c r="B27" s="12">
        <f t="shared" si="0"/>
        <v>16</v>
      </c>
      <c r="C27" s="66" t="s">
        <v>13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8"/>
      <c r="Q27" s="57">
        <v>28000</v>
      </c>
      <c r="R27" s="58"/>
      <c r="S27" s="59"/>
      <c r="T27" s="13"/>
    </row>
    <row r="28" spans="2:20" s="11" customFormat="1" ht="86.25" customHeight="1" x14ac:dyDescent="0.25">
      <c r="B28" s="12">
        <v>17</v>
      </c>
      <c r="C28" s="54" t="s">
        <v>23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6"/>
      <c r="Q28" s="57">
        <v>25000</v>
      </c>
      <c r="R28" s="58"/>
      <c r="S28" s="59"/>
      <c r="T28" s="13"/>
    </row>
    <row r="29" spans="2:20" s="11" customFormat="1" ht="30.75" customHeight="1" x14ac:dyDescent="0.25">
      <c r="B29" s="12">
        <v>18</v>
      </c>
      <c r="C29" s="54" t="s">
        <v>24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6"/>
      <c r="Q29" s="57">
        <f>15000+20000</f>
        <v>35000</v>
      </c>
      <c r="R29" s="58"/>
      <c r="S29" s="59"/>
      <c r="T29" s="13"/>
    </row>
    <row r="30" spans="2:20" s="11" customFormat="1" ht="30.75" customHeight="1" x14ac:dyDescent="0.25">
      <c r="B30" s="12">
        <v>19</v>
      </c>
      <c r="C30" s="54" t="s">
        <v>25</v>
      </c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6"/>
      <c r="Q30" s="18">
        <f>6000+3000</f>
        <v>9000</v>
      </c>
      <c r="R30" s="19"/>
      <c r="S30" s="20"/>
      <c r="T30" s="13"/>
    </row>
    <row r="31" spans="2:20" s="11" customFormat="1" ht="46.5" customHeight="1" x14ac:dyDescent="0.25">
      <c r="B31" s="12">
        <v>20</v>
      </c>
      <c r="C31" s="54" t="s">
        <v>26</v>
      </c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6"/>
      <c r="Q31" s="57">
        <f>90000+34000</f>
        <v>124000</v>
      </c>
      <c r="R31" s="58"/>
      <c r="S31" s="59"/>
      <c r="T31" s="13"/>
    </row>
    <row r="32" spans="2:20" s="11" customFormat="1" ht="123.75" customHeight="1" x14ac:dyDescent="0.25">
      <c r="B32" s="12"/>
      <c r="C32" s="61" t="s">
        <v>27</v>
      </c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3"/>
      <c r="Q32" s="57">
        <f>SUM(Q11:S31)</f>
        <v>1819724</v>
      </c>
      <c r="R32" s="58"/>
      <c r="S32" s="59"/>
      <c r="T32" s="13"/>
    </row>
    <row r="33" spans="2:19" s="11" customFormat="1" ht="16.5" x14ac:dyDescent="0.25">
      <c r="B33" s="64"/>
      <c r="C33" s="64"/>
      <c r="D33" s="64"/>
      <c r="E33" s="64"/>
      <c r="F33" s="15"/>
      <c r="G33" s="15"/>
      <c r="H33" s="15"/>
      <c r="I33" s="15"/>
      <c r="J33" s="15"/>
      <c r="K33" s="15"/>
      <c r="L33" s="15"/>
      <c r="M33" s="15"/>
      <c r="N33" s="15"/>
      <c r="O33" s="65"/>
      <c r="P33" s="65"/>
      <c r="Q33" s="65"/>
      <c r="R33" s="65"/>
      <c r="S33" s="65"/>
    </row>
    <row r="34" spans="2:19" s="11" customFormat="1" ht="16.5" x14ac:dyDescent="0.25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</row>
    <row r="35" spans="2:19" s="4" customFormat="1" ht="16.5" x14ac:dyDescent="0.25">
      <c r="B35" s="94"/>
      <c r="C35" s="94"/>
      <c r="D35" s="94"/>
      <c r="E35" s="94"/>
      <c r="F35" s="21"/>
      <c r="G35" s="21"/>
      <c r="H35" s="21"/>
      <c r="I35" s="21"/>
      <c r="J35" s="21"/>
      <c r="K35" s="21"/>
      <c r="L35" s="21"/>
      <c r="M35" s="21"/>
      <c r="N35" s="21"/>
      <c r="O35" s="60"/>
      <c r="P35" s="60"/>
      <c r="Q35" s="60"/>
      <c r="R35" s="60"/>
      <c r="S35" s="60"/>
    </row>
    <row r="36" spans="2:19" s="8" customFormat="1" ht="16.5" x14ac:dyDescent="0.25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2:19" ht="16.5" x14ac:dyDescent="0.25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</row>
    <row r="38" spans="2:19" ht="16.5" x14ac:dyDescent="0.25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</row>
    <row r="39" spans="2:19" ht="16.5" x14ac:dyDescent="0.25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2:19" ht="16.5" x14ac:dyDescent="0.25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</row>
    <row r="41" spans="2:19" ht="16.5" x14ac:dyDescent="0.2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</row>
    <row r="42" spans="2:19" ht="16.5" x14ac:dyDescent="0.2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</row>
    <row r="43" spans="2:19" ht="16.5" x14ac:dyDescent="0.2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</row>
    <row r="44" spans="2:19" ht="16.5" x14ac:dyDescent="0.2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</row>
    <row r="45" spans="2:19" ht="16.5" x14ac:dyDescent="0.2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</row>
    <row r="46" spans="2:19" ht="16.5" x14ac:dyDescent="0.2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</row>
    <row r="47" spans="2:19" ht="16.5" x14ac:dyDescent="0.2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</row>
    <row r="48" spans="2:19" ht="16.5" x14ac:dyDescent="0.2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</row>
    <row r="49" spans="2:19" ht="16.5" x14ac:dyDescent="0.2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</row>
    <row r="50" spans="2:19" ht="16.5" x14ac:dyDescent="0.2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</row>
    <row r="51" spans="2:19" ht="16.5" x14ac:dyDescent="0.2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</row>
    <row r="52" spans="2:19" ht="16.5" x14ac:dyDescent="0.2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spans="2:19" ht="16.5" x14ac:dyDescent="0.2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spans="2:19" ht="16.5" x14ac:dyDescent="0.2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spans="2:19" ht="16.5" x14ac:dyDescent="0.2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spans="2:19" ht="16.5" x14ac:dyDescent="0.2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</row>
    <row r="57" spans="2:19" ht="16.5" x14ac:dyDescent="0.2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 spans="2:19" ht="16.5" x14ac:dyDescent="0.2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2:19" ht="16.5" x14ac:dyDescent="0.2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 spans="2:19" ht="16.5" x14ac:dyDescent="0.2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2:19" ht="16.5" x14ac:dyDescent="0.2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 spans="2:19" ht="16.5" x14ac:dyDescent="0.2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 spans="2:19" ht="16.5" x14ac:dyDescent="0.2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spans="2:19" ht="16.5" x14ac:dyDescent="0.2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 spans="2:19" ht="16.5" x14ac:dyDescent="0.2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</row>
    <row r="66" spans="2:19" ht="16.5" x14ac:dyDescent="0.2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</row>
    <row r="67" spans="2:19" ht="16.5" x14ac:dyDescent="0.2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</row>
    <row r="68" spans="2:19" ht="16.5" x14ac:dyDescent="0.2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</row>
    <row r="69" spans="2:19" ht="16.5" x14ac:dyDescent="0.2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</row>
    <row r="70" spans="2:19" ht="16.5" x14ac:dyDescent="0.2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</row>
    <row r="71" spans="2:19" ht="16.5" x14ac:dyDescent="0.2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</row>
    <row r="72" spans="2:19" ht="16.5" x14ac:dyDescent="0.2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</row>
    <row r="73" spans="2:19" ht="16.5" x14ac:dyDescent="0.2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</row>
    <row r="74" spans="2:19" ht="16.5" x14ac:dyDescent="0.2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</row>
    <row r="75" spans="2:19" ht="16.5" x14ac:dyDescent="0.2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</row>
    <row r="76" spans="2:19" ht="16.5" x14ac:dyDescent="0.2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</row>
    <row r="77" spans="2:19" ht="16.5" x14ac:dyDescent="0.2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</row>
    <row r="78" spans="2:19" ht="16.5" x14ac:dyDescent="0.2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</row>
    <row r="79" spans="2:19" ht="16.5" x14ac:dyDescent="0.2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  <row r="80" spans="2:19" ht="16.5" x14ac:dyDescent="0.2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</row>
    <row r="81" spans="2:19" ht="16.5" x14ac:dyDescent="0.2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</row>
    <row r="82" spans="2:19" ht="16.5" x14ac:dyDescent="0.2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</row>
    <row r="83" spans="2:19" ht="16.5" x14ac:dyDescent="0.2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</row>
    <row r="84" spans="2:19" ht="16.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</row>
    <row r="85" spans="2:19" ht="16.5" x14ac:dyDescent="0.25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</row>
    <row r="86" spans="2:19" ht="16.5" x14ac:dyDescent="0.25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</row>
    <row r="87" spans="2:19" ht="16.5" x14ac:dyDescent="0.25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</row>
    <row r="88" spans="2:19" ht="16.5" x14ac:dyDescent="0.25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spans="2:19" ht="16.5" x14ac:dyDescent="0.25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spans="2:19" ht="16.5" x14ac:dyDescent="0.25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spans="2:19" ht="16.5" x14ac:dyDescent="0.25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spans="2:19" ht="16.5" x14ac:dyDescent="0.25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spans="2:19" ht="16.5" x14ac:dyDescent="0.25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spans="2:19" ht="16.5" x14ac:dyDescent="0.25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</row>
    <row r="95" spans="2:19" ht="16.5" x14ac:dyDescent="0.25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</row>
    <row r="96" spans="2:19" ht="16.5" x14ac:dyDescent="0.25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</row>
    <row r="97" spans="2:19" ht="16.5" x14ac:dyDescent="0.25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spans="2:19" ht="16.5" x14ac:dyDescent="0.25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 spans="2:19" ht="16.5" x14ac:dyDescent="0.25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 spans="2:19" ht="16.5" x14ac:dyDescent="0.25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 spans="2:19" ht="16.5" x14ac:dyDescent="0.25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 spans="2:19" ht="16.5" x14ac:dyDescent="0.25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 spans="2:19" ht="16.5" x14ac:dyDescent="0.25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 spans="2:19" ht="16.5" x14ac:dyDescent="0.25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 spans="2:19" ht="16.5" x14ac:dyDescent="0.25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 spans="2:19" ht="16.5" x14ac:dyDescent="0.25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</row>
    <row r="107" spans="2:19" ht="16.5" x14ac:dyDescent="0.25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</row>
    <row r="108" spans="2:19" ht="16.5" x14ac:dyDescent="0.25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</row>
    <row r="109" spans="2:19" ht="16.5" x14ac:dyDescent="0.25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</row>
    <row r="110" spans="2:19" ht="16.5" x14ac:dyDescent="0.25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</row>
    <row r="111" spans="2:19" ht="16.5" x14ac:dyDescent="0.25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</row>
    <row r="112" spans="2:19" ht="16.5" x14ac:dyDescent="0.25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</row>
    <row r="113" spans="2:19" ht="16.5" x14ac:dyDescent="0.25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</row>
    <row r="114" spans="2:19" ht="16.5" x14ac:dyDescent="0.25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</row>
    <row r="115" spans="2:19" ht="16.5" x14ac:dyDescent="0.25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</row>
    <row r="116" spans="2:19" ht="16.5" x14ac:dyDescent="0.25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</row>
    <row r="117" spans="2:19" ht="16.5" x14ac:dyDescent="0.25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</row>
    <row r="118" spans="2:19" ht="16.5" x14ac:dyDescent="0.25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</row>
    <row r="119" spans="2:19" ht="16.5" x14ac:dyDescent="0.25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</row>
    <row r="120" spans="2:19" ht="16.5" x14ac:dyDescent="0.25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</row>
    <row r="121" spans="2:19" ht="16.5" x14ac:dyDescent="0.25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</row>
    <row r="122" spans="2:19" ht="16.5" x14ac:dyDescent="0.25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</row>
    <row r="123" spans="2:19" ht="16.5" x14ac:dyDescent="0.25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</row>
    <row r="124" spans="2:19" ht="16.5" x14ac:dyDescent="0.25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</row>
    <row r="125" spans="2:19" ht="16.5" x14ac:dyDescent="0.25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</row>
    <row r="126" spans="2:19" ht="16.5" x14ac:dyDescent="0.2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</row>
    <row r="127" spans="2:19" ht="16.5" x14ac:dyDescent="0.25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</row>
    <row r="128" spans="2:19" ht="16.5" x14ac:dyDescent="0.2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</row>
    <row r="129" spans="2:19" ht="16.5" x14ac:dyDescent="0.25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</row>
    <row r="130" spans="2:19" ht="16.5" x14ac:dyDescent="0.25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</row>
    <row r="131" spans="2:19" ht="16.5" x14ac:dyDescent="0.25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</row>
    <row r="132" spans="2:19" ht="16.5" x14ac:dyDescent="0.25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</row>
    <row r="133" spans="2:19" ht="16.5" x14ac:dyDescent="0.25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</row>
    <row r="134" spans="2:19" ht="16.5" x14ac:dyDescent="0.2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</row>
    <row r="135" spans="2:19" ht="16.5" x14ac:dyDescent="0.25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</row>
    <row r="136" spans="2:19" ht="16.5" x14ac:dyDescent="0.25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</row>
    <row r="137" spans="2:19" ht="16.5" x14ac:dyDescent="0.25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</row>
    <row r="138" spans="2:19" ht="16.5" x14ac:dyDescent="0.25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</row>
    <row r="139" spans="2:19" ht="16.5" x14ac:dyDescent="0.25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</row>
    <row r="140" spans="2:19" ht="16.5" x14ac:dyDescent="0.25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</row>
    <row r="141" spans="2:19" ht="16.5" x14ac:dyDescent="0.25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</row>
    <row r="142" spans="2:19" ht="16.5" x14ac:dyDescent="0.25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</row>
    <row r="143" spans="2:19" ht="16.5" x14ac:dyDescent="0.25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</row>
    <row r="144" spans="2:19" ht="16.5" x14ac:dyDescent="0.25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</row>
    <row r="145" spans="2:19" ht="16.5" x14ac:dyDescent="0.25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</row>
    <row r="146" spans="2:19" ht="16.5" x14ac:dyDescent="0.25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</row>
    <row r="147" spans="2:19" ht="16.5" x14ac:dyDescent="0.25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</row>
    <row r="148" spans="2:19" ht="16.5" x14ac:dyDescent="0.25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</row>
    <row r="149" spans="2:19" ht="16.5" x14ac:dyDescent="0.25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</row>
    <row r="150" spans="2:19" ht="16.5" x14ac:dyDescent="0.25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</row>
    <row r="151" spans="2:19" ht="16.5" x14ac:dyDescent="0.25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</row>
    <row r="152" spans="2:19" ht="16.5" x14ac:dyDescent="0.25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</row>
    <row r="153" spans="2:19" ht="16.5" x14ac:dyDescent="0.25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</row>
    <row r="154" spans="2:19" ht="16.5" x14ac:dyDescent="0.25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</row>
    <row r="155" spans="2:19" ht="16.5" x14ac:dyDescent="0.25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</row>
    <row r="156" spans="2:19" ht="16.5" x14ac:dyDescent="0.25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</row>
    <row r="157" spans="2:19" ht="16.5" x14ac:dyDescent="0.25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</row>
    <row r="158" spans="2:19" ht="16.5" x14ac:dyDescent="0.25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</row>
    <row r="159" spans="2:19" ht="16.5" x14ac:dyDescent="0.25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</row>
    <row r="160" spans="2:19" ht="16.5" x14ac:dyDescent="0.25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</row>
    <row r="161" spans="2:19" ht="16.5" x14ac:dyDescent="0.25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</row>
    <row r="162" spans="2:19" ht="16.5" x14ac:dyDescent="0.25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</row>
    <row r="163" spans="2:19" ht="16.5" x14ac:dyDescent="0.25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</row>
    <row r="164" spans="2:19" ht="16.5" x14ac:dyDescent="0.25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</row>
    <row r="165" spans="2:19" ht="16.5" x14ac:dyDescent="0.25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</row>
    <row r="166" spans="2:19" ht="16.5" x14ac:dyDescent="0.25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 spans="2:19" ht="16.5" x14ac:dyDescent="0.25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 spans="2:19" ht="16.5" x14ac:dyDescent="0.25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 spans="2:19" ht="16.5" x14ac:dyDescent="0.25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 spans="2:19" ht="16.5" x14ac:dyDescent="0.25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 spans="2:19" ht="16.5" x14ac:dyDescent="0.25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 spans="2:19" ht="16.5" x14ac:dyDescent="0.25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</row>
    <row r="173" spans="2:19" ht="16.5" x14ac:dyDescent="0.25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</row>
    <row r="174" spans="2:19" ht="16.5" x14ac:dyDescent="0.25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</row>
    <row r="175" spans="2:19" ht="16.5" x14ac:dyDescent="0.25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 spans="2:19" ht="16.5" x14ac:dyDescent="0.25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 spans="2:19" ht="16.5" x14ac:dyDescent="0.25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 spans="2:19" ht="16.5" x14ac:dyDescent="0.25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 spans="2:19" ht="16.5" x14ac:dyDescent="0.25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 spans="2:19" ht="16.5" x14ac:dyDescent="0.25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 spans="2:19" ht="16.5" x14ac:dyDescent="0.25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 spans="2:19" ht="16.5" x14ac:dyDescent="0.25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 spans="2:19" ht="16.5" x14ac:dyDescent="0.25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 spans="2:19" ht="16.5" x14ac:dyDescent="0.25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</row>
    <row r="185" spans="2:19" ht="16.5" x14ac:dyDescent="0.25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</row>
    <row r="186" spans="2:19" ht="16.5" x14ac:dyDescent="0.25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</row>
    <row r="187" spans="2:19" ht="16.5" x14ac:dyDescent="0.25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</row>
    <row r="188" spans="2:19" ht="16.5" x14ac:dyDescent="0.25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</row>
    <row r="189" spans="2:19" ht="16.5" x14ac:dyDescent="0.25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</row>
    <row r="190" spans="2:19" ht="16.5" x14ac:dyDescent="0.25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</row>
    <row r="191" spans="2:19" ht="16.5" x14ac:dyDescent="0.25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</row>
    <row r="192" spans="2:19" ht="16.5" x14ac:dyDescent="0.25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</row>
    <row r="193" spans="2:19" ht="16.5" x14ac:dyDescent="0.25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</row>
    <row r="194" spans="2:19" ht="16.5" x14ac:dyDescent="0.25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</row>
    <row r="195" spans="2:19" ht="16.5" x14ac:dyDescent="0.25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</row>
    <row r="196" spans="2:19" ht="16.5" x14ac:dyDescent="0.25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</row>
    <row r="197" spans="2:19" ht="16.5" x14ac:dyDescent="0.25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</row>
    <row r="198" spans="2:19" ht="16.5" x14ac:dyDescent="0.25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</row>
    <row r="199" spans="2:19" ht="16.5" x14ac:dyDescent="0.25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</row>
    <row r="200" spans="2:19" ht="16.5" x14ac:dyDescent="0.25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</row>
    <row r="201" spans="2:19" ht="16.5" x14ac:dyDescent="0.25"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</row>
    <row r="202" spans="2:19" ht="16.5" x14ac:dyDescent="0.25"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</row>
    <row r="203" spans="2:19" ht="16.5" x14ac:dyDescent="0.25"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</row>
    <row r="204" spans="2:19" ht="16.5" x14ac:dyDescent="0.25"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</row>
    <row r="205" spans="2:19" ht="16.5" x14ac:dyDescent="0.25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</row>
    <row r="206" spans="2:19" ht="16.5" x14ac:dyDescent="0.25"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</row>
    <row r="207" spans="2:19" ht="16.5" x14ac:dyDescent="0.25"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</row>
    <row r="208" spans="2:19" ht="16.5" x14ac:dyDescent="0.25"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</row>
    <row r="209" spans="2:19" ht="16.5" x14ac:dyDescent="0.25"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</row>
    <row r="210" spans="2:19" ht="16.5" x14ac:dyDescent="0.25"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</row>
    <row r="211" spans="2:19" ht="16.5" x14ac:dyDescent="0.25"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</row>
    <row r="212" spans="2:19" ht="16.5" x14ac:dyDescent="0.25"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</row>
    <row r="213" spans="2:19" ht="16.5" x14ac:dyDescent="0.25"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</row>
    <row r="214" spans="2:19" ht="16.5" x14ac:dyDescent="0.25"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</row>
    <row r="215" spans="2:19" ht="16.5" x14ac:dyDescent="0.25"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</row>
    <row r="216" spans="2:19" ht="16.5" x14ac:dyDescent="0.25"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</row>
    <row r="217" spans="2:19" ht="16.5" x14ac:dyDescent="0.25"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</row>
    <row r="218" spans="2:19" ht="16.5" x14ac:dyDescent="0.25"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</row>
    <row r="219" spans="2:19" ht="16.5" x14ac:dyDescent="0.25"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</row>
    <row r="220" spans="2:19" ht="16.5" x14ac:dyDescent="0.25"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</row>
    <row r="221" spans="2:19" ht="16.5" x14ac:dyDescent="0.25"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</row>
    <row r="222" spans="2:19" ht="16.5" x14ac:dyDescent="0.25"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</row>
    <row r="223" spans="2:19" ht="16.5" x14ac:dyDescent="0.25"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</row>
    <row r="224" spans="2:19" ht="16.5" x14ac:dyDescent="0.25"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</row>
    <row r="225" spans="2:19" ht="16.5" x14ac:dyDescent="0.25"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</row>
    <row r="226" spans="2:19" ht="16.5" x14ac:dyDescent="0.25"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</row>
    <row r="227" spans="2:19" ht="16.5" x14ac:dyDescent="0.25"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</row>
    <row r="228" spans="2:19" ht="16.5" x14ac:dyDescent="0.25"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</row>
    <row r="229" spans="2:19" ht="16.5" x14ac:dyDescent="0.25"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</row>
    <row r="230" spans="2:19" ht="16.5" x14ac:dyDescent="0.25"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</row>
    <row r="231" spans="2:19" ht="16.5" x14ac:dyDescent="0.25"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</row>
    <row r="232" spans="2:19" ht="16.5" x14ac:dyDescent="0.25"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</row>
    <row r="233" spans="2:19" ht="16.5" x14ac:dyDescent="0.25"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</row>
    <row r="234" spans="2:19" ht="16.5" x14ac:dyDescent="0.25"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</row>
    <row r="235" spans="2:19" ht="16.5" x14ac:dyDescent="0.25"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</row>
    <row r="236" spans="2:19" ht="16.5" x14ac:dyDescent="0.25"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</row>
    <row r="237" spans="2:19" ht="16.5" x14ac:dyDescent="0.25"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</row>
    <row r="238" spans="2:19" ht="16.5" x14ac:dyDescent="0.25"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</row>
    <row r="239" spans="2:19" ht="16.5" x14ac:dyDescent="0.25"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</row>
    <row r="240" spans="2:19" ht="16.5" x14ac:dyDescent="0.25"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</row>
    <row r="241" spans="2:19" ht="16.5" x14ac:dyDescent="0.25"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</row>
    <row r="242" spans="2:19" ht="16.5" x14ac:dyDescent="0.25"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</row>
    <row r="243" spans="2:19" ht="16.5" x14ac:dyDescent="0.25"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</row>
    <row r="244" spans="2:19" ht="16.5" x14ac:dyDescent="0.25"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</row>
    <row r="245" spans="2:19" ht="16.5" x14ac:dyDescent="0.25"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</row>
    <row r="246" spans="2:19" ht="16.5" x14ac:dyDescent="0.25"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</row>
    <row r="247" spans="2:19" ht="16.5" x14ac:dyDescent="0.25"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</row>
    <row r="248" spans="2:19" ht="16.5" x14ac:dyDescent="0.25"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</row>
    <row r="249" spans="2:19" ht="16.5" x14ac:dyDescent="0.25"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</row>
    <row r="250" spans="2:19" ht="16.5" x14ac:dyDescent="0.25"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</row>
    <row r="251" spans="2:19" ht="16.5" x14ac:dyDescent="0.25"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</row>
    <row r="252" spans="2:19" ht="16.5" x14ac:dyDescent="0.25"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</row>
    <row r="253" spans="2:19" ht="16.5" x14ac:dyDescent="0.25"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</row>
    <row r="254" spans="2:19" ht="16.5" x14ac:dyDescent="0.25"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</row>
    <row r="255" spans="2:19" ht="16.5" x14ac:dyDescent="0.25"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</row>
    <row r="256" spans="2:19" ht="16.5" x14ac:dyDescent="0.25"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</row>
    <row r="257" spans="2:19" ht="16.5" x14ac:dyDescent="0.25"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</row>
    <row r="258" spans="2:19" ht="16.5" x14ac:dyDescent="0.25"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</row>
    <row r="259" spans="2:19" ht="16.5" x14ac:dyDescent="0.25"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</row>
    <row r="260" spans="2:19" ht="16.5" x14ac:dyDescent="0.25"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</row>
    <row r="261" spans="2:19" ht="16.5" x14ac:dyDescent="0.25"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</row>
    <row r="262" spans="2:19" ht="16.5" x14ac:dyDescent="0.25"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</row>
    <row r="263" spans="2:19" ht="16.5" x14ac:dyDescent="0.25"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</row>
    <row r="264" spans="2:19" ht="16.5" x14ac:dyDescent="0.25"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</row>
    <row r="265" spans="2:19" ht="16.5" x14ac:dyDescent="0.25"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</row>
    <row r="266" spans="2:19" ht="16.5" x14ac:dyDescent="0.25"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</row>
    <row r="267" spans="2:19" ht="16.5" x14ac:dyDescent="0.25"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</row>
    <row r="268" spans="2:19" ht="16.5" x14ac:dyDescent="0.25"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</row>
    <row r="269" spans="2:19" ht="16.5" x14ac:dyDescent="0.25"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</row>
    <row r="270" spans="2:19" ht="16.5" x14ac:dyDescent="0.25"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</row>
    <row r="271" spans="2:19" ht="16.5" x14ac:dyDescent="0.25"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</row>
    <row r="272" spans="2:19" ht="16.5" x14ac:dyDescent="0.25"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</row>
    <row r="273" spans="2:19" ht="16.5" x14ac:dyDescent="0.25"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</row>
    <row r="274" spans="2:19" ht="16.5" x14ac:dyDescent="0.25"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</row>
    <row r="275" spans="2:19" ht="16.5" x14ac:dyDescent="0.25"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</row>
    <row r="276" spans="2:19" ht="16.5" x14ac:dyDescent="0.25"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</row>
    <row r="277" spans="2:19" ht="16.5" x14ac:dyDescent="0.25"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</row>
    <row r="278" spans="2:19" ht="16.5" x14ac:dyDescent="0.25"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</row>
    <row r="279" spans="2:19" ht="16.5" x14ac:dyDescent="0.25"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</row>
    <row r="280" spans="2:19" ht="16.5" x14ac:dyDescent="0.25"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</row>
    <row r="281" spans="2:19" ht="16.5" x14ac:dyDescent="0.25"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</row>
    <row r="282" spans="2:19" ht="16.5" x14ac:dyDescent="0.25"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</row>
    <row r="283" spans="2:19" ht="16.5" x14ac:dyDescent="0.25"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</row>
    <row r="284" spans="2:19" ht="16.5" x14ac:dyDescent="0.25"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</row>
    <row r="285" spans="2:19" ht="16.5" x14ac:dyDescent="0.25"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</row>
    <row r="286" spans="2:19" ht="16.5" x14ac:dyDescent="0.25"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</row>
    <row r="287" spans="2:19" ht="16.5" x14ac:dyDescent="0.25"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</row>
    <row r="288" spans="2:19" ht="16.5" x14ac:dyDescent="0.25"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</row>
    <row r="289" spans="2:19" ht="16.5" x14ac:dyDescent="0.25"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</row>
    <row r="290" spans="2:19" ht="16.5" x14ac:dyDescent="0.25"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</row>
    <row r="291" spans="2:19" ht="16.5" x14ac:dyDescent="0.25"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</row>
    <row r="292" spans="2:19" ht="16.5" x14ac:dyDescent="0.25"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</row>
    <row r="293" spans="2:19" ht="16.5" x14ac:dyDescent="0.25"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</row>
    <row r="294" spans="2:19" ht="16.5" x14ac:dyDescent="0.25"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</row>
    <row r="295" spans="2:19" ht="16.5" x14ac:dyDescent="0.25"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</row>
    <row r="296" spans="2:19" ht="16.5" x14ac:dyDescent="0.25"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</row>
    <row r="297" spans="2:19" ht="16.5" x14ac:dyDescent="0.25"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</row>
    <row r="298" spans="2:19" ht="16.5" x14ac:dyDescent="0.25"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</row>
  </sheetData>
  <mergeCells count="62">
    <mergeCell ref="B33:E33"/>
    <mergeCell ref="O33:S33"/>
    <mergeCell ref="B35:E35"/>
    <mergeCell ref="O35:S35"/>
    <mergeCell ref="C30:P30"/>
    <mergeCell ref="C31:P31"/>
    <mergeCell ref="Q31:S31"/>
    <mergeCell ref="C32:P32"/>
    <mergeCell ref="Q32:S32"/>
    <mergeCell ref="C23:P23"/>
    <mergeCell ref="Q23:S23"/>
    <mergeCell ref="C29:P29"/>
    <mergeCell ref="Q29:S29"/>
    <mergeCell ref="C24:P24"/>
    <mergeCell ref="Q24:S24"/>
    <mergeCell ref="C25:P25"/>
    <mergeCell ref="Q25:S25"/>
    <mergeCell ref="C26:P26"/>
    <mergeCell ref="Q26:S26"/>
    <mergeCell ref="C27:P27"/>
    <mergeCell ref="Q27:S27"/>
    <mergeCell ref="C28:P28"/>
    <mergeCell ref="Q28:S28"/>
    <mergeCell ref="C20:P20"/>
    <mergeCell ref="Q20:S20"/>
    <mergeCell ref="C21:P21"/>
    <mergeCell ref="Q21:S21"/>
    <mergeCell ref="C22:P22"/>
    <mergeCell ref="Q22:S22"/>
    <mergeCell ref="C17:P17"/>
    <mergeCell ref="Q17:S17"/>
    <mergeCell ref="C18:P18"/>
    <mergeCell ref="Q18:S18"/>
    <mergeCell ref="C19:P19"/>
    <mergeCell ref="Q19:S19"/>
    <mergeCell ref="Q14:S14"/>
    <mergeCell ref="C14:P14"/>
    <mergeCell ref="C15:P15"/>
    <mergeCell ref="Q15:S15"/>
    <mergeCell ref="C16:P16"/>
    <mergeCell ref="Q16:S16"/>
    <mergeCell ref="C11:P11"/>
    <mergeCell ref="Q11:S11"/>
    <mergeCell ref="C12:P12"/>
    <mergeCell ref="Q12:S12"/>
    <mergeCell ref="C13:P13"/>
    <mergeCell ref="V6:X6"/>
    <mergeCell ref="E8:F8"/>
    <mergeCell ref="G8:I8"/>
    <mergeCell ref="C10:P10"/>
    <mergeCell ref="Q10:S10"/>
    <mergeCell ref="W10:X10"/>
    <mergeCell ref="B6:D6"/>
    <mergeCell ref="E6:F6"/>
    <mergeCell ref="B7:D7"/>
    <mergeCell ref="E7:F7"/>
    <mergeCell ref="N6:P6"/>
    <mergeCell ref="B2:F2"/>
    <mergeCell ref="J2:S4"/>
    <mergeCell ref="B3:F3"/>
    <mergeCell ref="B4:F4"/>
    <mergeCell ref="B5:S5"/>
  </mergeCells>
  <pageMargins left="0.51181102362204722" right="0.11811023622047245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предварительная смета 21-22</vt:lpstr>
      <vt:lpstr>фэо 21-22</vt:lpstr>
      <vt:lpstr>исп смета 20-21</vt:lpstr>
      <vt:lpstr>смета 20-21гг</vt:lpstr>
      <vt:lpstr>предварительная смета 20-21 гг.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космос</dc:creator>
  <cp:lastModifiedBy>космос</cp:lastModifiedBy>
  <cp:lastPrinted>2021-05-23T11:23:01Z</cp:lastPrinted>
  <dcterms:created xsi:type="dcterms:W3CDTF">2020-06-20T12:19:34Z</dcterms:created>
  <dcterms:modified xsi:type="dcterms:W3CDTF">2021-05-23T11:23:55Z</dcterms:modified>
</cp:coreProperties>
</file>